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20" yWindow="-120" windowWidth="29040" windowHeight="15840" tabRatio="845"/>
  </bookViews>
  <sheets>
    <sheet name="※ 유의사항" sheetId="17" r:id="rId1"/>
    <sheet name="※ 증빙서류 제출 방법" sheetId="28" r:id="rId2"/>
    <sheet name="0. 펀드요약(작성불요)" sheetId="20" r:id="rId3"/>
    <sheet name="1. 개요" sheetId="4" r:id="rId4"/>
    <sheet name="2. 청산펀드" sheetId="3" r:id="rId5"/>
    <sheet name="2.-(1) 현금흐름(청산펀드)" sheetId="22" r:id="rId6"/>
    <sheet name="3. 운용중인 펀드" sheetId="21" r:id="rId7"/>
    <sheet name="3-(1). 세부투자 현황(운용중인 펀드)" sheetId="5" r:id="rId8"/>
    <sheet name="3.-(2) 현금흐름(운용중인 펀드)" sheetId="19" r:id="rId9"/>
    <sheet name="4. 운용인력 성과" sheetId="29" r:id="rId10"/>
    <sheet name="5. 운용인력 현황 및 유지율" sheetId="9" r:id="rId11"/>
  </sheets>
  <definedNames>
    <definedName name="_xlnm._FilterDatabase" localSheetId="7" hidden="1">'3-(1). 세부투자 현황(운용중인 펀드)'!$C$5:$V$5</definedName>
    <definedName name="_xlnm.Print_Area" localSheetId="3">'1. 개요'!#REF!</definedName>
    <definedName name="_xlnm.Print_Area" localSheetId="9">'4. 운용인력 성과'!$B$1:$T$20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0" i="29" l="1"/>
  <c r="G155" i="29"/>
  <c r="G150" i="29"/>
  <c r="G142" i="29"/>
  <c r="G137" i="29"/>
  <c r="G132" i="29"/>
  <c r="F114" i="29"/>
  <c r="G124" i="29"/>
  <c r="G119" i="29"/>
  <c r="G114" i="29"/>
  <c r="G83" i="29"/>
  <c r="G78" i="29"/>
  <c r="G73" i="29"/>
  <c r="G65" i="29"/>
  <c r="G60" i="29"/>
  <c r="G55" i="29"/>
  <c r="F65" i="29"/>
  <c r="F60" i="29"/>
  <c r="F55" i="29"/>
  <c r="G47" i="29"/>
  <c r="G42" i="29"/>
  <c r="G37" i="29"/>
  <c r="G32" i="29"/>
  <c r="G27" i="29"/>
  <c r="R98" i="29" l="1"/>
  <c r="R95" i="29"/>
  <c r="R94" i="29"/>
  <c r="R93" i="29"/>
  <c r="O9" i="29"/>
  <c r="O8" i="29"/>
  <c r="N9" i="29"/>
  <c r="N8" i="29"/>
  <c r="P9" i="29"/>
  <c r="P8" i="29"/>
  <c r="E26" i="4" l="1"/>
  <c r="E23" i="4"/>
  <c r="U29" i="21" l="1"/>
  <c r="U20" i="21"/>
  <c r="N30" i="21"/>
  <c r="K165" i="29" l="1"/>
  <c r="J165" i="29"/>
  <c r="I165" i="29"/>
  <c r="M164" i="29"/>
  <c r="L164" i="29"/>
  <c r="M163" i="29"/>
  <c r="L163" i="29"/>
  <c r="M162" i="29"/>
  <c r="L162" i="29"/>
  <c r="M161" i="29"/>
  <c r="L161" i="29"/>
  <c r="M160" i="29"/>
  <c r="L160" i="29"/>
  <c r="F160" i="29"/>
  <c r="E160" i="29"/>
  <c r="D160" i="29"/>
  <c r="C160" i="29"/>
  <c r="M159" i="29"/>
  <c r="L159" i="29"/>
  <c r="M158" i="29"/>
  <c r="L158" i="29"/>
  <c r="M157" i="29"/>
  <c r="L157" i="29"/>
  <c r="M156" i="29"/>
  <c r="L156" i="29"/>
  <c r="M155" i="29"/>
  <c r="L155" i="29"/>
  <c r="F155" i="29"/>
  <c r="E155" i="29"/>
  <c r="D155" i="29"/>
  <c r="C155" i="29"/>
  <c r="M154" i="29"/>
  <c r="L154" i="29"/>
  <c r="M153" i="29"/>
  <c r="L153" i="29"/>
  <c r="M152" i="29"/>
  <c r="L152" i="29"/>
  <c r="M151" i="29"/>
  <c r="L151" i="29"/>
  <c r="M150" i="29"/>
  <c r="L150" i="29"/>
  <c r="F150" i="29"/>
  <c r="E150" i="29"/>
  <c r="D150" i="29"/>
  <c r="C150" i="29"/>
  <c r="B150" i="29"/>
  <c r="K147" i="29"/>
  <c r="J147" i="29"/>
  <c r="I147" i="29"/>
  <c r="M146" i="29"/>
  <c r="L146" i="29"/>
  <c r="M145" i="29"/>
  <c r="L145" i="29"/>
  <c r="M144" i="29"/>
  <c r="L144" i="29"/>
  <c r="M143" i="29"/>
  <c r="L143" i="29"/>
  <c r="M142" i="29"/>
  <c r="L142" i="29"/>
  <c r="F142" i="29"/>
  <c r="E142" i="29"/>
  <c r="D142" i="29"/>
  <c r="C142" i="29"/>
  <c r="M141" i="29"/>
  <c r="L141" i="29"/>
  <c r="M140" i="29"/>
  <c r="L140" i="29"/>
  <c r="M139" i="29"/>
  <c r="L139" i="29"/>
  <c r="M138" i="29"/>
  <c r="L138" i="29"/>
  <c r="M137" i="29"/>
  <c r="L137" i="29"/>
  <c r="F137" i="29"/>
  <c r="E137" i="29"/>
  <c r="D137" i="29"/>
  <c r="C137" i="29"/>
  <c r="M136" i="29"/>
  <c r="L136" i="29"/>
  <c r="M135" i="29"/>
  <c r="L135" i="29"/>
  <c r="M134" i="29"/>
  <c r="L134" i="29"/>
  <c r="M133" i="29"/>
  <c r="L133" i="29"/>
  <c r="M132" i="29"/>
  <c r="L132" i="29"/>
  <c r="F132" i="29"/>
  <c r="E132" i="29"/>
  <c r="D132" i="29"/>
  <c r="C132" i="29"/>
  <c r="B132" i="29"/>
  <c r="K129" i="29"/>
  <c r="J129" i="29"/>
  <c r="I129" i="29"/>
  <c r="M128" i="29"/>
  <c r="L128" i="29"/>
  <c r="M127" i="29"/>
  <c r="L127" i="29"/>
  <c r="M126" i="29"/>
  <c r="L126" i="29"/>
  <c r="M125" i="29"/>
  <c r="L125" i="29"/>
  <c r="M124" i="29"/>
  <c r="L124" i="29"/>
  <c r="F124" i="29"/>
  <c r="E124" i="29"/>
  <c r="D124" i="29"/>
  <c r="C124" i="29"/>
  <c r="M123" i="29"/>
  <c r="L123" i="29"/>
  <c r="M122" i="29"/>
  <c r="L122" i="29"/>
  <c r="M121" i="29"/>
  <c r="L121" i="29"/>
  <c r="M120" i="29"/>
  <c r="L120" i="29"/>
  <c r="M119" i="29"/>
  <c r="L119" i="29"/>
  <c r="F119" i="29"/>
  <c r="E119" i="29"/>
  <c r="D119" i="29"/>
  <c r="C119" i="29"/>
  <c r="M118" i="29"/>
  <c r="L118" i="29"/>
  <c r="M117" i="29"/>
  <c r="L117" i="29"/>
  <c r="M116" i="29"/>
  <c r="L116" i="29"/>
  <c r="M115" i="29"/>
  <c r="L115" i="29"/>
  <c r="M114" i="29"/>
  <c r="L114" i="29"/>
  <c r="E114" i="29"/>
  <c r="D114" i="29"/>
  <c r="C114" i="29"/>
  <c r="B114" i="29"/>
  <c r="O103" i="29"/>
  <c r="N103" i="29"/>
  <c r="M103" i="29"/>
  <c r="O98" i="29"/>
  <c r="N98" i="29"/>
  <c r="M98" i="29"/>
  <c r="O93" i="29"/>
  <c r="N93" i="29"/>
  <c r="M93" i="29"/>
  <c r="J88" i="29"/>
  <c r="I88" i="29"/>
  <c r="L87" i="29"/>
  <c r="K87" i="29"/>
  <c r="K86" i="29"/>
  <c r="K85" i="29"/>
  <c r="K84" i="29"/>
  <c r="K83" i="29"/>
  <c r="F83" i="29"/>
  <c r="E83" i="29"/>
  <c r="D83" i="29"/>
  <c r="C83" i="29"/>
  <c r="L82" i="29"/>
  <c r="K82" i="29"/>
  <c r="K81" i="29"/>
  <c r="K80" i="29"/>
  <c r="K79" i="29"/>
  <c r="K78" i="29"/>
  <c r="F78" i="29"/>
  <c r="E78" i="29"/>
  <c r="D78" i="29"/>
  <c r="C78" i="29"/>
  <c r="L77" i="29"/>
  <c r="K77" i="29"/>
  <c r="K76" i="29"/>
  <c r="K75" i="29"/>
  <c r="K74" i="29"/>
  <c r="K73" i="29"/>
  <c r="F73" i="29"/>
  <c r="E73" i="29"/>
  <c r="D73" i="29"/>
  <c r="C73" i="29"/>
  <c r="B73" i="29"/>
  <c r="J70" i="29"/>
  <c r="I70" i="29"/>
  <c r="L69" i="29"/>
  <c r="K69" i="29"/>
  <c r="K68" i="29"/>
  <c r="K67" i="29"/>
  <c r="K66" i="29"/>
  <c r="K65" i="29"/>
  <c r="E65" i="29"/>
  <c r="D65" i="29"/>
  <c r="C65" i="29"/>
  <c r="L64" i="29"/>
  <c r="K64" i="29"/>
  <c r="K63" i="29"/>
  <c r="K62" i="29"/>
  <c r="K61" i="29"/>
  <c r="K60" i="29"/>
  <c r="E60" i="29"/>
  <c r="D60" i="29"/>
  <c r="C60" i="29"/>
  <c r="L59" i="29"/>
  <c r="P10" i="29" s="1"/>
  <c r="K59" i="29"/>
  <c r="K58" i="29"/>
  <c r="K57" i="29"/>
  <c r="K56" i="29"/>
  <c r="K55" i="29"/>
  <c r="E55" i="29"/>
  <c r="D55" i="29"/>
  <c r="C55" i="29"/>
  <c r="B55" i="29"/>
  <c r="J52" i="29"/>
  <c r="I52" i="29"/>
  <c r="K51" i="29"/>
  <c r="K50" i="29"/>
  <c r="K49" i="29"/>
  <c r="K48" i="29"/>
  <c r="K47" i="29"/>
  <c r="F47" i="29"/>
  <c r="E47" i="29"/>
  <c r="D47" i="29"/>
  <c r="C47" i="29"/>
  <c r="K46" i="29"/>
  <c r="K45" i="29"/>
  <c r="K44" i="29"/>
  <c r="K43" i="29"/>
  <c r="K42" i="29"/>
  <c r="F42" i="29"/>
  <c r="E42" i="29"/>
  <c r="D42" i="29"/>
  <c r="C42" i="29"/>
  <c r="L41" i="29"/>
  <c r="P7" i="29" s="1"/>
  <c r="K41" i="29"/>
  <c r="K40" i="29"/>
  <c r="K39" i="29"/>
  <c r="K38" i="29"/>
  <c r="K37" i="29"/>
  <c r="F37" i="29"/>
  <c r="E37" i="29"/>
  <c r="D37" i="29"/>
  <c r="C37" i="29"/>
  <c r="L36" i="29"/>
  <c r="P6" i="29" s="1"/>
  <c r="K36" i="29"/>
  <c r="K35" i="29"/>
  <c r="K34" i="29"/>
  <c r="K33" i="29"/>
  <c r="K32" i="29"/>
  <c r="F32" i="29"/>
  <c r="E32" i="29"/>
  <c r="D32" i="29"/>
  <c r="C32" i="29"/>
  <c r="L31" i="29"/>
  <c r="P5" i="29" s="1"/>
  <c r="K31" i="29"/>
  <c r="K30" i="29"/>
  <c r="K29" i="29"/>
  <c r="K28" i="29"/>
  <c r="K27" i="29"/>
  <c r="F27" i="29"/>
  <c r="E27" i="29"/>
  <c r="D27" i="29"/>
  <c r="C27" i="29"/>
  <c r="B27" i="29"/>
  <c r="O10" i="29"/>
  <c r="N10" i="29"/>
  <c r="O7" i="29"/>
  <c r="N7" i="29"/>
  <c r="O6" i="29"/>
  <c r="N6" i="29"/>
  <c r="O5" i="29"/>
  <c r="N5" i="29"/>
  <c r="O141" i="29" l="1"/>
  <c r="O123" i="29"/>
  <c r="M51" i="29"/>
  <c r="Q9" i="29" s="1"/>
  <c r="O128" i="29"/>
  <c r="M46" i="29"/>
  <c r="Q8" i="29" s="1"/>
  <c r="N136" i="29"/>
  <c r="M52" i="29"/>
  <c r="M88" i="29"/>
  <c r="N164" i="29"/>
  <c r="M70" i="29"/>
  <c r="O164" i="29"/>
  <c r="L70" i="29"/>
  <c r="L88" i="29"/>
  <c r="N128" i="29"/>
  <c r="M41" i="29"/>
  <c r="Q7" i="29" s="1"/>
  <c r="M64" i="29"/>
  <c r="O147" i="29"/>
  <c r="M36" i="29"/>
  <c r="Q6" i="29" s="1"/>
  <c r="L52" i="29"/>
  <c r="M87" i="29"/>
  <c r="M31" i="29"/>
  <c r="Q5" i="29" s="1"/>
  <c r="L129" i="29"/>
  <c r="N129" i="29" s="1"/>
  <c r="N123" i="29"/>
  <c r="N146" i="29"/>
  <c r="L165" i="29"/>
  <c r="N165" i="29" s="1"/>
  <c r="N159" i="29"/>
  <c r="M129" i="29"/>
  <c r="N141" i="29"/>
  <c r="O159" i="29"/>
  <c r="O146" i="29"/>
  <c r="M165" i="29"/>
  <c r="N118" i="29"/>
  <c r="M147" i="29"/>
  <c r="N154" i="29"/>
  <c r="R103" i="29" s="1"/>
  <c r="O118" i="29"/>
  <c r="S93" i="29" s="1"/>
  <c r="O129" i="29"/>
  <c r="O165" i="29"/>
  <c r="M69" i="29"/>
  <c r="M82" i="29"/>
  <c r="K52" i="29"/>
  <c r="M77" i="29"/>
  <c r="Q93" i="29"/>
  <c r="Q103" i="29"/>
  <c r="O136" i="29"/>
  <c r="S98" i="29" s="1"/>
  <c r="O154" i="29"/>
  <c r="S103" i="29" s="1"/>
  <c r="K88" i="29"/>
  <c r="K70" i="29"/>
  <c r="L147" i="29"/>
  <c r="N147" i="29" s="1"/>
  <c r="Q98" i="29"/>
  <c r="M59" i="29"/>
  <c r="Q10" i="29" s="1"/>
  <c r="K41" i="9"/>
  <c r="C20" i="20" l="1"/>
  <c r="F18" i="20"/>
  <c r="D18" i="20"/>
  <c r="F16" i="20"/>
  <c r="D16" i="20"/>
  <c r="D15" i="20"/>
  <c r="F15" i="20"/>
  <c r="D11" i="20"/>
  <c r="F10" i="20"/>
  <c r="D10" i="20"/>
  <c r="F9" i="20"/>
  <c r="F7" i="20"/>
  <c r="D7" i="20"/>
  <c r="D6" i="20"/>
  <c r="B11" i="5"/>
  <c r="B6" i="5"/>
  <c r="B45" i="21"/>
  <c r="B36" i="21"/>
  <c r="B18" i="21"/>
  <c r="F50" i="21" l="1"/>
  <c r="G50" i="21"/>
  <c r="F41" i="21"/>
  <c r="G41" i="21"/>
  <c r="F32" i="21"/>
  <c r="K40" i="9" l="1"/>
  <c r="K39" i="9"/>
  <c r="K42" i="9" l="1"/>
  <c r="C19" i="20" s="1"/>
  <c r="G9" i="21" l="1"/>
  <c r="H45" i="21"/>
  <c r="H46" i="21"/>
  <c r="H47" i="21"/>
  <c r="H48" i="21"/>
  <c r="H49" i="21"/>
  <c r="E50" i="21"/>
  <c r="M14" i="5"/>
  <c r="L14" i="5"/>
  <c r="K14" i="5"/>
  <c r="M13" i="5"/>
  <c r="L13" i="5"/>
  <c r="K13" i="5"/>
  <c r="M12" i="5"/>
  <c r="L12" i="5"/>
  <c r="K12" i="5"/>
  <c r="M11" i="5"/>
  <c r="L11" i="5"/>
  <c r="K11" i="5"/>
  <c r="M10" i="5"/>
  <c r="L10" i="5"/>
  <c r="K10" i="5"/>
  <c r="M9" i="5"/>
  <c r="L9" i="5"/>
  <c r="K9" i="5"/>
  <c r="M8" i="5"/>
  <c r="U22" i="21" s="1"/>
  <c r="L8" i="5"/>
  <c r="K8" i="5"/>
  <c r="J15" i="19"/>
  <c r="L19" i="19" s="1"/>
  <c r="Q8" i="5" s="1"/>
  <c r="J16" i="19"/>
  <c r="J17" i="19"/>
  <c r="J18" i="19"/>
  <c r="J19" i="19"/>
  <c r="J20" i="19"/>
  <c r="J21" i="19"/>
  <c r="J22" i="19"/>
  <c r="L24" i="19" s="1"/>
  <c r="Q9" i="5" s="1"/>
  <c r="J23" i="19"/>
  <c r="J24" i="19"/>
  <c r="J25" i="19"/>
  <c r="J26" i="19"/>
  <c r="J27" i="19"/>
  <c r="J28" i="19"/>
  <c r="L29" i="19" s="1"/>
  <c r="Q10" i="5" s="1"/>
  <c r="J29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H52" i="19"/>
  <c r="G52" i="19"/>
  <c r="F52" i="19"/>
  <c r="J42" i="19"/>
  <c r="J43" i="19"/>
  <c r="J44" i="19"/>
  <c r="J45" i="19"/>
  <c r="J46" i="19"/>
  <c r="L46" i="19" s="1"/>
  <c r="Q13" i="5" s="1"/>
  <c r="J47" i="19"/>
  <c r="J48" i="19"/>
  <c r="J49" i="19"/>
  <c r="J50" i="19"/>
  <c r="J51" i="19"/>
  <c r="I42" i="19"/>
  <c r="I43" i="19"/>
  <c r="I44" i="19"/>
  <c r="I45" i="19"/>
  <c r="I46" i="19"/>
  <c r="O13" i="5" s="1"/>
  <c r="I47" i="19"/>
  <c r="I48" i="19"/>
  <c r="I49" i="19"/>
  <c r="I50" i="19"/>
  <c r="I51" i="19"/>
  <c r="M23" i="21"/>
  <c r="L23" i="21"/>
  <c r="Q23" i="21"/>
  <c r="T43" i="21"/>
  <c r="T22" i="21"/>
  <c r="T21" i="21"/>
  <c r="M7" i="5"/>
  <c r="U21" i="21" s="1"/>
  <c r="M16" i="21"/>
  <c r="U51" i="21"/>
  <c r="O8" i="5" l="1"/>
  <c r="O9" i="5"/>
  <c r="O14" i="5"/>
  <c r="O10" i="5"/>
  <c r="H8" i="21"/>
  <c r="M8" i="21"/>
  <c r="K46" i="19"/>
  <c r="P13" i="5" s="1"/>
  <c r="K24" i="19"/>
  <c r="P9" i="5" s="1"/>
  <c r="K19" i="19"/>
  <c r="P8" i="5" s="1"/>
  <c r="K29" i="19"/>
  <c r="P10" i="5" s="1"/>
  <c r="H50" i="21"/>
  <c r="I50" i="21"/>
  <c r="J50" i="21"/>
  <c r="O8" i="21" s="1"/>
  <c r="I8" i="21"/>
  <c r="G20" i="22" l="1"/>
  <c r="F20" i="22"/>
  <c r="E20" i="3" l="1"/>
  <c r="J5" i="19" l="1"/>
  <c r="D5" i="9" l="1"/>
  <c r="D4" i="9"/>
  <c r="D9" i="20" s="1"/>
  <c r="J9" i="19" l="1"/>
  <c r="J7" i="19"/>
  <c r="J6" i="19"/>
  <c r="M6" i="5"/>
  <c r="M15" i="5" s="1"/>
  <c r="D21" i="3" l="1"/>
  <c r="H6" i="3" s="1"/>
  <c r="E39" i="3"/>
  <c r="I8" i="3" s="1"/>
  <c r="D39" i="3"/>
  <c r="H8" i="3" s="1"/>
  <c r="E30" i="3"/>
  <c r="I7" i="3" s="1"/>
  <c r="D30" i="3"/>
  <c r="H7" i="3" s="1"/>
  <c r="E21" i="3"/>
  <c r="C17" i="20"/>
  <c r="I6" i="3" l="1"/>
  <c r="G21" i="3"/>
  <c r="L6" i="3" s="1"/>
  <c r="G39" i="3"/>
  <c r="L8" i="3" s="1"/>
  <c r="G30" i="3"/>
  <c r="L7" i="3" s="1"/>
  <c r="C49" i="4" l="1"/>
  <c r="F17" i="3" l="1"/>
  <c r="F16" i="3"/>
  <c r="H40" i="21"/>
  <c r="H37" i="21"/>
  <c r="H38" i="21"/>
  <c r="H39" i="21"/>
  <c r="H36" i="21"/>
  <c r="H19" i="21"/>
  <c r="H20" i="21"/>
  <c r="H21" i="21"/>
  <c r="H22" i="21"/>
  <c r="H23" i="21"/>
  <c r="H24" i="21"/>
  <c r="H25" i="21"/>
  <c r="H26" i="21"/>
  <c r="H27" i="21"/>
  <c r="H28" i="21"/>
  <c r="H29" i="21"/>
  <c r="H30" i="21"/>
  <c r="H18" i="21"/>
  <c r="H41" i="21" l="1"/>
  <c r="J41" i="21" l="1"/>
  <c r="O7" i="21" s="1"/>
  <c r="C5" i="20" l="1"/>
  <c r="F26" i="3" l="1"/>
  <c r="F25" i="3"/>
  <c r="L15" i="9"/>
  <c r="L14" i="9"/>
  <c r="H5" i="9" s="1"/>
  <c r="L13" i="9"/>
  <c r="L12" i="9"/>
  <c r="L11" i="9"/>
  <c r="H4" i="9" s="1"/>
  <c r="N11" i="9" l="1"/>
  <c r="G4" i="9" s="1"/>
  <c r="N23" i="21"/>
  <c r="U43" i="21"/>
  <c r="U42" i="21" s="1"/>
  <c r="U40" i="21" s="1"/>
  <c r="U47" i="21" s="1"/>
  <c r="U52" i="21" s="1"/>
  <c r="U18" i="21"/>
  <c r="U25" i="21" s="1"/>
  <c r="U30" i="21" s="1"/>
  <c r="U32" i="21" s="1"/>
  <c r="N21" i="21" s="1"/>
  <c r="N20" i="21" s="1"/>
  <c r="L7" i="5"/>
  <c r="K7" i="5"/>
  <c r="L6" i="5"/>
  <c r="L15" i="5" s="1"/>
  <c r="K6" i="5"/>
  <c r="J33" i="19"/>
  <c r="J34" i="19"/>
  <c r="J35" i="19"/>
  <c r="J36" i="19"/>
  <c r="J37" i="19"/>
  <c r="J38" i="19"/>
  <c r="J39" i="19"/>
  <c r="J40" i="19"/>
  <c r="J41" i="19"/>
  <c r="J32" i="19"/>
  <c r="I33" i="19"/>
  <c r="I34" i="19"/>
  <c r="I35" i="19"/>
  <c r="I36" i="19"/>
  <c r="I37" i="19"/>
  <c r="I38" i="19"/>
  <c r="I39" i="19"/>
  <c r="I40" i="19"/>
  <c r="I41" i="19"/>
  <c r="I32" i="19"/>
  <c r="L7" i="21"/>
  <c r="I5" i="19"/>
  <c r="H30" i="19"/>
  <c r="L6" i="21" s="1"/>
  <c r="I6" i="19"/>
  <c r="I7" i="19"/>
  <c r="I8" i="19"/>
  <c r="I9" i="19"/>
  <c r="I10" i="19"/>
  <c r="I11" i="19"/>
  <c r="I12" i="19"/>
  <c r="I13" i="19"/>
  <c r="I14" i="19"/>
  <c r="J8" i="19"/>
  <c r="J10" i="19"/>
  <c r="J11" i="19"/>
  <c r="J12" i="19"/>
  <c r="J13" i="19"/>
  <c r="J14" i="19"/>
  <c r="G54" i="22"/>
  <c r="F54" i="22"/>
  <c r="J8" i="3" s="1"/>
  <c r="I53" i="22"/>
  <c r="H53" i="22"/>
  <c r="H52" i="22"/>
  <c r="H51" i="22"/>
  <c r="H50" i="22"/>
  <c r="H49" i="22"/>
  <c r="I48" i="22"/>
  <c r="H48" i="22"/>
  <c r="H47" i="22"/>
  <c r="H46" i="22"/>
  <c r="H45" i="22"/>
  <c r="H44" i="22"/>
  <c r="I43" i="22"/>
  <c r="H43" i="22"/>
  <c r="H42" i="22"/>
  <c r="H41" i="22"/>
  <c r="H40" i="22"/>
  <c r="H39" i="22"/>
  <c r="G37" i="22"/>
  <c r="F37" i="22"/>
  <c r="J7" i="3" s="1"/>
  <c r="I36" i="22"/>
  <c r="H36" i="22"/>
  <c r="H35" i="22"/>
  <c r="H34" i="22"/>
  <c r="H33" i="22"/>
  <c r="H32" i="22"/>
  <c r="I31" i="22"/>
  <c r="H31" i="22"/>
  <c r="H30" i="22"/>
  <c r="H29" i="22"/>
  <c r="H28" i="22"/>
  <c r="H27" i="22"/>
  <c r="I26" i="22"/>
  <c r="H26" i="22"/>
  <c r="H25" i="22"/>
  <c r="H24" i="22"/>
  <c r="H23" i="22"/>
  <c r="H22" i="22"/>
  <c r="J6" i="3"/>
  <c r="I19" i="22"/>
  <c r="H19" i="22"/>
  <c r="H18" i="22"/>
  <c r="H17" i="22"/>
  <c r="H16" i="22"/>
  <c r="H15" i="22"/>
  <c r="I14" i="22"/>
  <c r="H14" i="22"/>
  <c r="H13" i="22"/>
  <c r="H12" i="22"/>
  <c r="H11" i="22"/>
  <c r="H10" i="22"/>
  <c r="I9" i="22"/>
  <c r="H9" i="22"/>
  <c r="H8" i="22"/>
  <c r="H7" i="22"/>
  <c r="H6" i="22"/>
  <c r="H5" i="22"/>
  <c r="I7" i="21"/>
  <c r="E41" i="21"/>
  <c r="I6" i="21"/>
  <c r="I9" i="21" s="1"/>
  <c r="E32" i="21"/>
  <c r="H6" i="21" s="1"/>
  <c r="K15" i="5" l="1"/>
  <c r="O12" i="5"/>
  <c r="H7" i="21"/>
  <c r="H9" i="21" s="1"/>
  <c r="F14" i="20" s="1"/>
  <c r="M7" i="21"/>
  <c r="I52" i="19"/>
  <c r="K52" i="19" s="1"/>
  <c r="O11" i="5"/>
  <c r="J52" i="19"/>
  <c r="L52" i="19"/>
  <c r="J14" i="22"/>
  <c r="L9" i="19"/>
  <c r="L30" i="19"/>
  <c r="N6" i="21" s="1"/>
  <c r="O7" i="5"/>
  <c r="K51" i="19"/>
  <c r="P14" i="5" s="1"/>
  <c r="U54" i="21"/>
  <c r="N22" i="21" s="1"/>
  <c r="N18" i="21" s="1"/>
  <c r="N25" i="21" s="1"/>
  <c r="N31" i="21" s="1"/>
  <c r="G31" i="21" s="1"/>
  <c r="G32" i="21" s="1"/>
  <c r="M6" i="21" s="1"/>
  <c r="J53" i="22"/>
  <c r="H20" i="22"/>
  <c r="J37" i="22"/>
  <c r="M7" i="3" s="1"/>
  <c r="J54" i="22"/>
  <c r="M8" i="3" s="1"/>
  <c r="K14" i="19"/>
  <c r="P7" i="5" s="1"/>
  <c r="K36" i="19"/>
  <c r="P11" i="5" s="1"/>
  <c r="J36" i="22"/>
  <c r="J20" i="22"/>
  <c r="M6" i="3" s="1"/>
  <c r="J9" i="22"/>
  <c r="J31" i="22"/>
  <c r="K41" i="19"/>
  <c r="P12" i="5" s="1"/>
  <c r="L36" i="19"/>
  <c r="Q11" i="5" s="1"/>
  <c r="H37" i="22"/>
  <c r="J19" i="22"/>
  <c r="L14" i="19"/>
  <c r="Q7" i="5" s="1"/>
  <c r="K9" i="19"/>
  <c r="P6" i="5" s="1"/>
  <c r="P15" i="5" s="1"/>
  <c r="J9" i="3"/>
  <c r="L9" i="21"/>
  <c r="I32" i="21"/>
  <c r="N7" i="21"/>
  <c r="J43" i="22"/>
  <c r="J48" i="22"/>
  <c r="K6" i="3"/>
  <c r="I20" i="22"/>
  <c r="I41" i="21"/>
  <c r="I54" i="22"/>
  <c r="I37" i="22"/>
  <c r="K7" i="3"/>
  <c r="K8" i="3"/>
  <c r="I30" i="19"/>
  <c r="J30" i="19"/>
  <c r="O6" i="5"/>
  <c r="J26" i="22"/>
  <c r="H54" i="22"/>
  <c r="F38" i="3"/>
  <c r="F37" i="3"/>
  <c r="F36" i="3"/>
  <c r="F35" i="3"/>
  <c r="F34" i="3"/>
  <c r="F29" i="3"/>
  <c r="F28" i="3"/>
  <c r="F27" i="3"/>
  <c r="F20" i="3"/>
  <c r="F19" i="3"/>
  <c r="F18" i="3"/>
  <c r="O15" i="5" l="1"/>
  <c r="N9" i="21"/>
  <c r="Q6" i="5"/>
  <c r="Q15" i="5" s="1"/>
  <c r="H31" i="21"/>
  <c r="F39" i="3"/>
  <c r="H39" i="3"/>
  <c r="N8" i="3" s="1"/>
  <c r="H21" i="3"/>
  <c r="N6" i="3" s="1"/>
  <c r="F21" i="3"/>
  <c r="H30" i="3"/>
  <c r="N7" i="3" s="1"/>
  <c r="F30" i="3"/>
  <c r="K9" i="3"/>
  <c r="H32" i="21" l="1"/>
  <c r="J32" i="21"/>
  <c r="O6" i="21" s="1"/>
  <c r="I9" i="3"/>
  <c r="O9" i="21" l="1"/>
  <c r="F12" i="20" s="1"/>
  <c r="F11" i="20"/>
  <c r="L16" i="9" l="1"/>
  <c r="N14" i="9" s="1"/>
  <c r="G5" i="9" s="1"/>
  <c r="L51" i="19"/>
  <c r="Q14" i="5" s="1"/>
  <c r="L41" i="19"/>
  <c r="Q12" i="5" s="1"/>
  <c r="K7" i="21" l="1"/>
  <c r="G30" i="19"/>
  <c r="F30" i="19"/>
  <c r="J6" i="21" s="1"/>
  <c r="K30" i="19" l="1"/>
  <c r="K6" i="21"/>
  <c r="K9" i="21" s="1"/>
  <c r="J7" i="21"/>
  <c r="J9" i="21" s="1"/>
  <c r="M9" i="21"/>
  <c r="F13" i="20" s="1"/>
  <c r="E49" i="4" l="1"/>
  <c r="D49" i="4"/>
  <c r="E48" i="4"/>
  <c r="D48" i="4"/>
  <c r="C48" i="4"/>
  <c r="E47" i="4"/>
  <c r="D47" i="4"/>
  <c r="C47" i="4"/>
  <c r="E46" i="4"/>
  <c r="D46" i="4"/>
  <c r="C46" i="4"/>
  <c r="H7" i="9" l="1"/>
  <c r="G7" i="9"/>
  <c r="H9" i="3"/>
  <c r="G9" i="3"/>
  <c r="L9" i="3" l="1"/>
  <c r="D13" i="20" s="1"/>
  <c r="M9" i="3"/>
  <c r="N9" i="3"/>
  <c r="D12" i="20" s="1"/>
</calcChain>
</file>

<file path=xl/comments1.xml><?xml version="1.0" encoding="utf-8"?>
<comments xmlns="http://schemas.openxmlformats.org/spreadsheetml/2006/main">
  <authors>
    <author>만든 이</author>
  </authors>
  <commentList>
    <comment ref="M5" authorId="0" shapeId="0">
      <text>
        <r>
          <rPr>
            <b/>
            <sz val="9"/>
            <color indexed="81"/>
            <rFont val="돋움"/>
            <family val="3"/>
            <charset val="129"/>
          </rPr>
          <t>만든 이:</t>
        </r>
        <r>
          <rPr>
            <sz val="9"/>
            <color indexed="81"/>
            <rFont val="돋움"/>
            <family val="3"/>
            <charset val="129"/>
          </rPr>
          <t xml:space="preserve">
펀드기준</t>
        </r>
      </text>
    </comment>
  </commentList>
</comments>
</file>

<file path=xl/sharedStrings.xml><?xml version="1.0" encoding="utf-8"?>
<sst xmlns="http://schemas.openxmlformats.org/spreadsheetml/2006/main" count="822" uniqueCount="553">
  <si>
    <t>회사명</t>
    <phoneticPr fontId="1" type="noConversion"/>
  </si>
  <si>
    <t>성명</t>
    <phoneticPr fontId="1" type="noConversion"/>
  </si>
  <si>
    <t>직위</t>
    <phoneticPr fontId="1" type="noConversion"/>
  </si>
  <si>
    <t>구분</t>
    <phoneticPr fontId="1" type="noConversion"/>
  </si>
  <si>
    <t>유동부채</t>
    <phoneticPr fontId="1" type="noConversion"/>
  </si>
  <si>
    <t>고정부채</t>
    <phoneticPr fontId="1" type="noConversion"/>
  </si>
  <si>
    <t>부채총계</t>
    <phoneticPr fontId="1" type="noConversion"/>
  </si>
  <si>
    <t>자본금</t>
    <phoneticPr fontId="1" type="noConversion"/>
  </si>
  <si>
    <t>자본잉여금</t>
    <phoneticPr fontId="1" type="noConversion"/>
  </si>
  <si>
    <t>자본총계</t>
    <phoneticPr fontId="1" type="noConversion"/>
  </si>
  <si>
    <t>영업수익</t>
    <phoneticPr fontId="1" type="noConversion"/>
  </si>
  <si>
    <t>영업비용</t>
    <phoneticPr fontId="1" type="noConversion"/>
  </si>
  <si>
    <t>당기순이익</t>
    <phoneticPr fontId="1" type="noConversion"/>
  </si>
  <si>
    <t>부채비율</t>
    <phoneticPr fontId="1" type="noConversion"/>
  </si>
  <si>
    <t>영업수지율</t>
    <phoneticPr fontId="1" type="noConversion"/>
  </si>
  <si>
    <t>자기자본순이익률(ROE)</t>
    <phoneticPr fontId="1" type="noConversion"/>
  </si>
  <si>
    <t>자본잠식률</t>
    <phoneticPr fontId="1" type="noConversion"/>
  </si>
  <si>
    <t>제재내용</t>
    <phoneticPr fontId="1" type="noConversion"/>
  </si>
  <si>
    <t>감독기관</t>
    <phoneticPr fontId="1" type="noConversion"/>
  </si>
  <si>
    <t>결과</t>
    <phoneticPr fontId="1" type="noConversion"/>
  </si>
  <si>
    <t>펀드명</t>
    <phoneticPr fontId="1" type="noConversion"/>
  </si>
  <si>
    <t>Fund1</t>
    <phoneticPr fontId="1" type="noConversion"/>
  </si>
  <si>
    <t>Fund2</t>
    <phoneticPr fontId="1" type="noConversion"/>
  </si>
  <si>
    <t>Fund3</t>
  </si>
  <si>
    <t>Multiple(B/A)</t>
    <phoneticPr fontId="1" type="noConversion"/>
  </si>
  <si>
    <t>수익률(Gross IRR)</t>
    <phoneticPr fontId="1" type="noConversion"/>
  </si>
  <si>
    <t>수익률(Net IRR)</t>
    <phoneticPr fontId="1" type="noConversion"/>
  </si>
  <si>
    <t>합계(평균)</t>
    <phoneticPr fontId="1" type="noConversion"/>
  </si>
  <si>
    <t>(단위 : 백만원, %)</t>
    <phoneticPr fontId="1" type="noConversion"/>
  </si>
  <si>
    <t>투자자산</t>
    <phoneticPr fontId="1" type="noConversion"/>
  </si>
  <si>
    <t>투자형태</t>
    <phoneticPr fontId="1" type="noConversion"/>
  </si>
  <si>
    <t>투자일자</t>
    <phoneticPr fontId="1" type="noConversion"/>
  </si>
  <si>
    <t>Comp 1</t>
    <phoneticPr fontId="1" type="noConversion"/>
  </si>
  <si>
    <t>Comp 2</t>
    <phoneticPr fontId="1" type="noConversion"/>
  </si>
  <si>
    <t>Comp 4</t>
  </si>
  <si>
    <t>Comp 5</t>
  </si>
  <si>
    <t>Comp 6</t>
  </si>
  <si>
    <t>Comp 7</t>
  </si>
  <si>
    <t>Multiple((B+C)/A)</t>
    <phoneticPr fontId="1" type="noConversion"/>
  </si>
  <si>
    <t>일자</t>
    <phoneticPr fontId="1" type="noConversion"/>
  </si>
  <si>
    <t>RCPS</t>
    <phoneticPr fontId="1" type="noConversion"/>
  </si>
  <si>
    <t>Fund1</t>
    <phoneticPr fontId="1" type="noConversion"/>
  </si>
  <si>
    <t>미회수 자산 가치 
산정 근거</t>
    <phoneticPr fontId="1" type="noConversion"/>
  </si>
  <si>
    <t>일 자</t>
    <phoneticPr fontId="1" type="noConversion"/>
  </si>
  <si>
    <t>(단위 : 백만원,%)</t>
    <phoneticPr fontId="1" type="noConversion"/>
  </si>
  <si>
    <t>Comp 3</t>
  </si>
  <si>
    <t>Comp 8</t>
  </si>
  <si>
    <t>Comp 9</t>
  </si>
  <si>
    <t>합계(평균)</t>
    <phoneticPr fontId="1" type="noConversion"/>
  </si>
  <si>
    <t>보통주</t>
    <phoneticPr fontId="1" type="noConversion"/>
  </si>
  <si>
    <t>(공동투자시)
동반 투자기관명</t>
    <phoneticPr fontId="1" type="noConversion"/>
  </si>
  <si>
    <t>Comp 1</t>
  </si>
  <si>
    <t>핵심운용인력</t>
    <phoneticPr fontId="1" type="noConversion"/>
  </si>
  <si>
    <t>직위</t>
    <phoneticPr fontId="1" type="noConversion"/>
  </si>
  <si>
    <t>성명</t>
    <phoneticPr fontId="1" type="noConversion"/>
  </si>
  <si>
    <t>출생년도</t>
    <phoneticPr fontId="1" type="noConversion"/>
  </si>
  <si>
    <t>OOO</t>
    <phoneticPr fontId="1" type="noConversion"/>
  </si>
  <si>
    <t>부서명</t>
    <phoneticPr fontId="1" type="noConversion"/>
  </si>
  <si>
    <t>경력종료일</t>
    <phoneticPr fontId="1" type="noConversion"/>
  </si>
  <si>
    <t>근속년수</t>
    <phoneticPr fontId="1" type="noConversion"/>
  </si>
  <si>
    <t>역할</t>
    <phoneticPr fontId="1" type="noConversion"/>
  </si>
  <si>
    <t>입사일</t>
    <phoneticPr fontId="1" type="noConversion"/>
  </si>
  <si>
    <t>주요 투자분야</t>
    <phoneticPr fontId="1" type="noConversion"/>
  </si>
  <si>
    <t>주요 투자명</t>
    <phoneticPr fontId="1" type="noConversion"/>
  </si>
  <si>
    <t>연락처</t>
    <phoneticPr fontId="1" type="noConversion"/>
  </si>
  <si>
    <t>이메일</t>
    <phoneticPr fontId="1" type="noConversion"/>
  </si>
  <si>
    <t>직장명</t>
    <phoneticPr fontId="1" type="noConversion"/>
  </si>
  <si>
    <t>수행업무</t>
    <phoneticPr fontId="1" type="noConversion"/>
  </si>
  <si>
    <t>경력시작일</t>
    <phoneticPr fontId="1" type="noConversion"/>
  </si>
  <si>
    <t>경력년수</t>
    <phoneticPr fontId="1" type="noConversion"/>
  </si>
  <si>
    <t>N</t>
    <phoneticPr fontId="1" type="noConversion"/>
  </si>
  <si>
    <t xml:space="preserve"> Gross IRR</t>
    <phoneticPr fontId="1" type="noConversion"/>
  </si>
  <si>
    <t>직위</t>
    <phoneticPr fontId="1" type="noConversion"/>
  </si>
  <si>
    <t>청산펀드</t>
    <phoneticPr fontId="1" type="noConversion"/>
  </si>
  <si>
    <t>-</t>
    <phoneticPr fontId="1" type="noConversion"/>
  </si>
  <si>
    <t>상세학력</t>
    <phoneticPr fontId="1" type="noConversion"/>
  </si>
  <si>
    <t>투자자산 미회수가치(C)</t>
    <phoneticPr fontId="1" type="noConversion"/>
  </si>
  <si>
    <t xml:space="preserve"> 총 회수금액(B+C)</t>
    <phoneticPr fontId="1" type="noConversion"/>
  </si>
  <si>
    <t>펀드명</t>
    <phoneticPr fontId="1" type="noConversion"/>
  </si>
  <si>
    <t>투자자산 투자금액</t>
    <phoneticPr fontId="1" type="noConversion"/>
  </si>
  <si>
    <t>투자자산 회수금액</t>
    <phoneticPr fontId="1" type="noConversion"/>
  </si>
  <si>
    <t>투자자산 회수금액(B)</t>
    <phoneticPr fontId="1" type="noConversion"/>
  </si>
  <si>
    <t>투자자산 투자금액(A)</t>
    <phoneticPr fontId="1" type="noConversion"/>
  </si>
  <si>
    <t>결성일(투자기간)</t>
    <phoneticPr fontId="1" type="noConversion"/>
  </si>
  <si>
    <t>CB</t>
    <phoneticPr fontId="1" type="noConversion"/>
  </si>
  <si>
    <t>Fund1</t>
    <phoneticPr fontId="1" type="noConversion"/>
  </si>
  <si>
    <t>Comp 2</t>
    <phoneticPr fontId="1" type="noConversion"/>
  </si>
  <si>
    <t>Comp 3</t>
    <phoneticPr fontId="1" type="noConversion"/>
  </si>
  <si>
    <t>소계</t>
    <phoneticPr fontId="1" type="noConversion"/>
  </si>
  <si>
    <t>부분회수</t>
    <phoneticPr fontId="1" type="noConversion"/>
  </si>
  <si>
    <t>미회수</t>
    <phoneticPr fontId="1" type="noConversion"/>
  </si>
  <si>
    <t>최종 회수일자</t>
    <phoneticPr fontId="1" type="noConversion"/>
  </si>
  <si>
    <t>시장성 유무</t>
    <phoneticPr fontId="1" type="noConversion"/>
  </si>
  <si>
    <t>현금흐름(B+C-A)</t>
    <phoneticPr fontId="1" type="noConversion"/>
  </si>
  <si>
    <t>Fund2</t>
    <phoneticPr fontId="1" type="noConversion"/>
  </si>
  <si>
    <t>Fund3</t>
    <phoneticPr fontId="1" type="noConversion"/>
  </si>
  <si>
    <t>투자형태</t>
    <phoneticPr fontId="1" type="noConversion"/>
  </si>
  <si>
    <t>A</t>
    <phoneticPr fontId="1" type="noConversion"/>
  </si>
  <si>
    <t>AAA</t>
    <phoneticPr fontId="1" type="noConversion"/>
  </si>
  <si>
    <t>BBB</t>
    <phoneticPr fontId="1" type="noConversion"/>
  </si>
  <si>
    <t>*재직/경력 증빙서류로 경력 및 근속년수 증빙가능해야함</t>
    <phoneticPr fontId="1" type="noConversion"/>
  </si>
  <si>
    <t>B</t>
    <phoneticPr fontId="1" type="noConversion"/>
  </si>
  <si>
    <t>펀드 약정금액</t>
    <phoneticPr fontId="1" type="noConversion"/>
  </si>
  <si>
    <t>펀드 납입금액(A)</t>
    <phoneticPr fontId="1" type="noConversion"/>
  </si>
  <si>
    <t>펀드 분배금액(B)</t>
    <phoneticPr fontId="1" type="noConversion"/>
  </si>
  <si>
    <t>회수방법</t>
    <phoneticPr fontId="1" type="noConversion"/>
  </si>
  <si>
    <t>투자원금</t>
    <phoneticPr fontId="1" type="noConversion"/>
  </si>
  <si>
    <t>감액</t>
    <phoneticPr fontId="1" type="noConversion"/>
  </si>
  <si>
    <t>코스닥</t>
    <phoneticPr fontId="1" type="noConversion"/>
  </si>
  <si>
    <t>Comp 4</t>
    <phoneticPr fontId="1" type="noConversion"/>
  </si>
  <si>
    <t>Comp 5</t>
    <phoneticPr fontId="1" type="noConversion"/>
  </si>
  <si>
    <t>Comp 6</t>
    <phoneticPr fontId="1" type="noConversion"/>
  </si>
  <si>
    <t>Comp 7</t>
    <phoneticPr fontId="1" type="noConversion"/>
  </si>
  <si>
    <t>Comp 8</t>
    <phoneticPr fontId="1" type="noConversion"/>
  </si>
  <si>
    <t>Comp 9</t>
    <phoneticPr fontId="1" type="noConversion"/>
  </si>
  <si>
    <t>신주</t>
    <phoneticPr fontId="1" type="noConversion"/>
  </si>
  <si>
    <t>신주/구주</t>
    <phoneticPr fontId="1" type="noConversion"/>
  </si>
  <si>
    <t>구주</t>
    <phoneticPr fontId="1" type="noConversion"/>
  </si>
  <si>
    <t>A,B,C</t>
    <phoneticPr fontId="1" type="noConversion"/>
  </si>
  <si>
    <t>대체투자경력</t>
    <phoneticPr fontId="1" type="noConversion"/>
  </si>
  <si>
    <t>대체투자경력 여부</t>
    <phoneticPr fontId="1" type="noConversion"/>
  </si>
  <si>
    <t>대체투자경력 년수</t>
    <phoneticPr fontId="1" type="noConversion"/>
  </si>
  <si>
    <t>처벌경력</t>
    <phoneticPr fontId="1" type="noConversion"/>
  </si>
  <si>
    <t>&lt; 작성 유의사항 &gt;</t>
    <phoneticPr fontId="12" type="noConversion"/>
  </si>
  <si>
    <t xml:space="preserve">  ※ Net IRR은 보수, 비용 등 차감 후 기준</t>
    <phoneticPr fontId="12" type="noConversion"/>
  </si>
  <si>
    <t xml:space="preserve">  ※ 동일펀드 내 동일자산에 대한 동일투자형태가 있는 경우 합산하여 기재</t>
    <phoneticPr fontId="12" type="noConversion"/>
  </si>
  <si>
    <t xml:space="preserve">     - 시장성 없는 투자자산 : 공정가치금액 또는 감액 후 금액</t>
    <phoneticPr fontId="12" type="noConversion"/>
  </si>
  <si>
    <t xml:space="preserve">                                    * 공정가치금액이 없거나 감액이 없는 경우에만 투자원금으로 기재</t>
    <phoneticPr fontId="12" type="noConversion"/>
  </si>
  <si>
    <t xml:space="preserve">                                    * 코넥스는 시장성 없는 자산으로 분류하여 기재 </t>
    <phoneticPr fontId="12" type="noConversion"/>
  </si>
  <si>
    <t xml:space="preserve">  ※ 경영참여형 사모집합투자기구, 기관전용 사모집합투자기구, 벤처투자조합, 중소기업창업투자조합, 한국벤처투자조합, 신기술사업투자조합, 기업구조조정투자(CRC) 등 대체투자 </t>
    <phoneticPr fontId="12" type="noConversion"/>
  </si>
  <si>
    <t xml:space="preserve">  ※ 투자자산 미회수가치는 기준일에 합리적으로 추정(평가)되는 공정가치금액(평가기준일 이전 9개월 내 외부 공정가치평가보고서 또는 감사보고서 상 금액)</t>
    <phoneticPr fontId="12" type="noConversion"/>
  </si>
  <si>
    <t>운용사명</t>
    <phoneticPr fontId="1" type="noConversion"/>
  </si>
  <si>
    <t>대표자</t>
    <phoneticPr fontId="1" type="noConversion"/>
  </si>
  <si>
    <t>주소</t>
    <phoneticPr fontId="1" type="noConversion"/>
  </si>
  <si>
    <t>이메일</t>
    <phoneticPr fontId="1" type="noConversion"/>
  </si>
  <si>
    <t>1. 운용사 개요</t>
    <phoneticPr fontId="1" type="noConversion"/>
  </si>
  <si>
    <t>2. 펀드 개요</t>
    <phoneticPr fontId="1" type="noConversion"/>
  </si>
  <si>
    <t>관리보수</t>
    <phoneticPr fontId="1" type="noConversion"/>
  </si>
  <si>
    <t>설립일자</t>
    <phoneticPr fontId="1" type="noConversion"/>
  </si>
  <si>
    <t>3. 재무현황</t>
    <phoneticPr fontId="1" type="noConversion"/>
  </si>
  <si>
    <t>1. 핵심운용인력 세부현황</t>
    <phoneticPr fontId="1" type="noConversion"/>
  </si>
  <si>
    <t>회수</t>
    <phoneticPr fontId="1" type="noConversion"/>
  </si>
  <si>
    <t>현금흐름(B-A)</t>
    <phoneticPr fontId="1" type="noConversion"/>
  </si>
  <si>
    <t>회수완료</t>
    <phoneticPr fontId="1" type="noConversion"/>
  </si>
  <si>
    <t>펀드 제안 관련 담당자</t>
    <phoneticPr fontId="1" type="noConversion"/>
  </si>
  <si>
    <t>(단위 : 억원,%)</t>
    <phoneticPr fontId="1" type="noConversion"/>
  </si>
  <si>
    <t>XXX</t>
    <phoneticPr fontId="1" type="noConversion"/>
  </si>
  <si>
    <t>제안운용사</t>
    <phoneticPr fontId="1" type="noConversion"/>
  </si>
  <si>
    <t>A</t>
    <phoneticPr fontId="1" type="noConversion"/>
  </si>
  <si>
    <t>B</t>
    <phoneticPr fontId="1" type="noConversion"/>
  </si>
  <si>
    <t>B</t>
    <phoneticPr fontId="1" type="noConversion"/>
  </si>
  <si>
    <t>1. 제안회사</t>
    <phoneticPr fontId="1" type="noConversion"/>
  </si>
  <si>
    <t>회사명</t>
    <phoneticPr fontId="1" type="noConversion"/>
  </si>
  <si>
    <t>성과보수</t>
    <phoneticPr fontId="1" type="noConversion"/>
  </si>
  <si>
    <t>청산일</t>
    <phoneticPr fontId="1" type="noConversion"/>
  </si>
  <si>
    <t>2. 현금흐름</t>
    <phoneticPr fontId="1" type="noConversion"/>
  </si>
  <si>
    <t>(단위 : 백만원,%)</t>
    <phoneticPr fontId="1" type="noConversion"/>
  </si>
  <si>
    <t>(단위 : 백만원,%)</t>
    <phoneticPr fontId="1" type="noConversion"/>
  </si>
  <si>
    <t>펀드명</t>
    <phoneticPr fontId="1" type="noConversion"/>
  </si>
  <si>
    <t>펀드명</t>
    <phoneticPr fontId="1" type="noConversion"/>
  </si>
  <si>
    <t>수익률(Net IRR)</t>
    <phoneticPr fontId="1" type="noConversion"/>
  </si>
  <si>
    <t>Fund1</t>
    <phoneticPr fontId="1" type="noConversion"/>
  </si>
  <si>
    <t>Fund1</t>
    <phoneticPr fontId="1" type="noConversion"/>
  </si>
  <si>
    <t>소 계</t>
    <phoneticPr fontId="1" type="noConversion"/>
  </si>
  <si>
    <t>소 계</t>
    <phoneticPr fontId="1" type="noConversion"/>
  </si>
  <si>
    <t>(단위 : 백만원,%)</t>
    <phoneticPr fontId="1" type="noConversion"/>
  </si>
  <si>
    <t>일자</t>
    <phoneticPr fontId="1" type="noConversion"/>
  </si>
  <si>
    <t>Fund2</t>
    <phoneticPr fontId="1" type="noConversion"/>
  </si>
  <si>
    <t>소 계</t>
    <phoneticPr fontId="1" type="noConversion"/>
  </si>
  <si>
    <t>Multiple(B/A)</t>
    <phoneticPr fontId="1" type="noConversion"/>
  </si>
  <si>
    <t xml:space="preserve">*통장사본에 형광팬으로 해당 부분 표시, 금액 불일치 시 엑셀에 사유 기재 </t>
    <phoneticPr fontId="1" type="noConversion"/>
  </si>
  <si>
    <t>수익률(Net IRR)</t>
    <phoneticPr fontId="1" type="noConversion"/>
  </si>
  <si>
    <t>Fund3</t>
    <phoneticPr fontId="1" type="noConversion"/>
  </si>
  <si>
    <t>청산예정일</t>
    <phoneticPr fontId="1" type="noConversion"/>
  </si>
  <si>
    <t>펀드 납입금액</t>
    <phoneticPr fontId="1" type="noConversion"/>
  </si>
  <si>
    <t>펀드 분배금액</t>
    <phoneticPr fontId="1" type="noConversion"/>
  </si>
  <si>
    <t>투자자산 투자금액(A)</t>
    <phoneticPr fontId="1" type="noConversion"/>
  </si>
  <si>
    <t>투자자산 회수금액(B)</t>
    <phoneticPr fontId="1" type="noConversion"/>
  </si>
  <si>
    <t>투자자산 미회수가치(C)</t>
    <phoneticPr fontId="1" type="noConversion"/>
  </si>
  <si>
    <t>Multiple((B+C)/A)</t>
    <phoneticPr fontId="1" type="noConversion"/>
  </si>
  <si>
    <t>1. 청산펀드 현금흐름</t>
    <phoneticPr fontId="1" type="noConversion"/>
  </si>
  <si>
    <t>회수완료</t>
    <phoneticPr fontId="1" type="noConversion"/>
  </si>
  <si>
    <t>투자자산 미회수가치(C)</t>
    <phoneticPr fontId="1" type="noConversion"/>
  </si>
  <si>
    <t>총 회수금액(B+C)</t>
    <phoneticPr fontId="1" type="noConversion"/>
  </si>
  <si>
    <t>1. 운용중인 펀드 현금흐름</t>
    <phoneticPr fontId="1" type="noConversion"/>
  </si>
  <si>
    <t>핵심운용인력</t>
    <phoneticPr fontId="1" type="noConversion"/>
  </si>
  <si>
    <t>2. 인력</t>
    <phoneticPr fontId="1" type="noConversion"/>
  </si>
  <si>
    <t>최소 결성금액</t>
    <phoneticPr fontId="1" type="noConversion"/>
  </si>
  <si>
    <t>3. 펀드 규모</t>
    <phoneticPr fontId="1" type="noConversion"/>
  </si>
  <si>
    <t>GP출자액</t>
    <phoneticPr fontId="1" type="noConversion"/>
  </si>
  <si>
    <t>GP출자비율</t>
    <phoneticPr fontId="1" type="noConversion"/>
  </si>
  <si>
    <t>4. 운용사 출자액 및 비율</t>
    <phoneticPr fontId="1" type="noConversion"/>
  </si>
  <si>
    <t>목표 결성 금액</t>
    <phoneticPr fontId="1" type="noConversion"/>
  </si>
  <si>
    <t>5. 운용사 Track Record</t>
    <phoneticPr fontId="1" type="noConversion"/>
  </si>
  <si>
    <t>청산펀드 수익률</t>
    <phoneticPr fontId="1" type="noConversion"/>
  </si>
  <si>
    <t>운용중인 펀드 수익률</t>
    <phoneticPr fontId="1" type="noConversion"/>
  </si>
  <si>
    <t>청산펀드 Multiple</t>
    <phoneticPr fontId="1" type="noConversion"/>
  </si>
  <si>
    <t>운용중인 펀드 Multiple</t>
    <phoneticPr fontId="1" type="noConversion"/>
  </si>
  <si>
    <t>DPI(B/A)</t>
    <phoneticPr fontId="1" type="noConversion"/>
  </si>
  <si>
    <t>운용중인 펀드 DPI</t>
    <phoneticPr fontId="1" type="noConversion"/>
  </si>
  <si>
    <t>현금흐름(B+C-A)</t>
    <phoneticPr fontId="1" type="noConversion"/>
  </si>
  <si>
    <t>펀드 NAV(C)</t>
    <phoneticPr fontId="1" type="noConversion"/>
  </si>
  <si>
    <t>확정기관</t>
    <phoneticPr fontId="1" type="noConversion"/>
  </si>
  <si>
    <t>예정기관</t>
    <phoneticPr fontId="1" type="noConversion"/>
  </si>
  <si>
    <t>출자 예정금액</t>
    <phoneticPr fontId="1" type="noConversion"/>
  </si>
  <si>
    <t>출자 확정금액</t>
    <phoneticPr fontId="1" type="noConversion"/>
  </si>
  <si>
    <t>사업자등록번호</t>
    <phoneticPr fontId="1" type="noConversion"/>
  </si>
  <si>
    <t>0. 펀드명</t>
    <phoneticPr fontId="1" type="noConversion"/>
  </si>
  <si>
    <t>인력구분</t>
    <phoneticPr fontId="1" type="noConversion"/>
  </si>
  <si>
    <t>투자기구</t>
    <phoneticPr fontId="1" type="noConversion"/>
  </si>
  <si>
    <t>펀드기간</t>
    <phoneticPr fontId="1" type="noConversion"/>
  </si>
  <si>
    <t xml:space="preserve"> ○명 ((예)○○○대표, ○○○상무, ○○○부장)</t>
    <phoneticPr fontId="1" type="noConversion"/>
  </si>
  <si>
    <t>기준수익률</t>
    <phoneticPr fontId="1" type="noConversion"/>
  </si>
  <si>
    <t>1. 운용자산</t>
  </si>
  <si>
    <t>예금잔액</t>
  </si>
  <si>
    <t>(2) 유가증권</t>
  </si>
  <si>
    <t>2. 기타자산</t>
  </si>
  <si>
    <t>장부가액/평가액</t>
    <phoneticPr fontId="1" type="noConversion"/>
  </si>
  <si>
    <t>산출근거
(필수기재)</t>
    <phoneticPr fontId="1" type="noConversion"/>
  </si>
  <si>
    <t>(단위 : 백만원)</t>
    <phoneticPr fontId="1" type="noConversion"/>
  </si>
  <si>
    <t>(1) 현금 및 현금성자산</t>
    <phoneticPr fontId="1" type="noConversion"/>
  </si>
  <si>
    <t>(2) 미지급비용</t>
    <phoneticPr fontId="1" type="noConversion"/>
  </si>
  <si>
    <t>(1) 수수료미지급금</t>
    <phoneticPr fontId="1" type="noConversion"/>
  </si>
  <si>
    <t>(3) 기타미지급금</t>
    <phoneticPr fontId="1" type="noConversion"/>
  </si>
  <si>
    <t>[순자산가치(자산총계-부채총계]</t>
    <phoneticPr fontId="1" type="noConversion"/>
  </si>
  <si>
    <t>자산총계(운용+기타)</t>
    <phoneticPr fontId="1" type="noConversion"/>
  </si>
  <si>
    <t>Comp 2
(부분회수)</t>
    <phoneticPr fontId="1" type="noConversion"/>
  </si>
  <si>
    <t>Comp 1
(회수완료)</t>
    <phoneticPr fontId="1" type="noConversion"/>
  </si>
  <si>
    <t>※ [펀드 NAV] 펀드 재무상태표, 예금잔액 확인할 수 있는 자료(통장사본 등), 투자자산별 공정가치평가보고서 등 증빙자료 必. 증빙 제출 시 항목별 산출근거 기재</t>
    <phoneticPr fontId="19" type="noConversion"/>
  </si>
  <si>
    <t>예정기관 세부내역</t>
    <phoneticPr fontId="1" type="noConversion"/>
  </si>
  <si>
    <t>B기관(00억)</t>
    <phoneticPr fontId="1" type="noConversion"/>
  </si>
  <si>
    <t>휴대폰번호</t>
    <phoneticPr fontId="1" type="noConversion"/>
  </si>
  <si>
    <t>전화번호</t>
    <phoneticPr fontId="1" type="noConversion"/>
  </si>
  <si>
    <t>성명/직위</t>
    <phoneticPr fontId="1" type="noConversion"/>
  </si>
  <si>
    <t>운용사 설립일자</t>
    <phoneticPr fontId="1" type="noConversion"/>
  </si>
  <si>
    <t>최초 펀드 설립일자</t>
    <phoneticPr fontId="1" type="noConversion"/>
  </si>
  <si>
    <t xml:space="preserve">  ※ 사실과 다른 제안내용이나 허위사실을 기재할 경우 평가대상에서 제외될 수 있으며, 선정 이후에도 선정을 취소할 수 있음</t>
    <phoneticPr fontId="12" type="noConversion"/>
  </si>
  <si>
    <t xml:space="preserve">  ※ 동일내용에 한해 Excel과 Hwp 간 입력내용 일치</t>
    <phoneticPr fontId="12" type="noConversion"/>
  </si>
  <si>
    <t>Co-GP 여부</t>
    <phoneticPr fontId="1" type="noConversion"/>
  </si>
  <si>
    <t>Co-GP 여부
(Y/N)</t>
    <phoneticPr fontId="1" type="noConversion"/>
  </si>
  <si>
    <t>Co-GP 여부(Y/N)</t>
    <phoneticPr fontId="1" type="noConversion"/>
  </si>
  <si>
    <t>2023년도</t>
    <phoneticPr fontId="1" type="noConversion"/>
  </si>
  <si>
    <t>출자확정금액²</t>
    <phoneticPr fontId="1" type="noConversion"/>
  </si>
  <si>
    <t>2. 개인별 경력</t>
    <phoneticPr fontId="1" type="noConversion"/>
  </si>
  <si>
    <t>보유주식수</t>
    <phoneticPr fontId="1" type="noConversion"/>
  </si>
  <si>
    <t>주당가치</t>
    <phoneticPr fontId="1" type="noConversion"/>
  </si>
  <si>
    <t>※ 증빙서류에 해당 거래 건 형광펜으로 마킹</t>
    <phoneticPr fontId="1" type="noConversion"/>
  </si>
  <si>
    <t>※ 증빙서류에 해당 거래 건 형광펜으로 마킹</t>
    <phoneticPr fontId="1" type="noConversion"/>
  </si>
  <si>
    <t>1. 세부 투자 현황</t>
    <phoneticPr fontId="1" type="noConversion"/>
  </si>
  <si>
    <t>1) 제안펀드 대상(병행펀드 제외). 내부 운용인력 출자는 포함하되, 특수관계인 출자분은 제외(운용사 및 내부 운용인력별 출자액 주석으로 기재)</t>
    <phoneticPr fontId="1" type="noConversion"/>
  </si>
  <si>
    <t xml:space="preserve">  ※ [0.펀드요약]은 작성 불필요(수식)</t>
    <phoneticPr fontId="12" type="noConversion"/>
  </si>
  <si>
    <t xml:space="preserve">  ※ [2.청산/3.운용중인 펀드] 펀드 결성일 1년 미만인 경우 XIRR 대신 (멀티플-1)로 계산</t>
    <phoneticPr fontId="12" type="noConversion"/>
  </si>
  <si>
    <t xml:space="preserve">     관련 운용 재직경력(A)과 기타 금융기관 및 유관분야(회계법인, 컨설팅, PI투자, 전략적 투자자 등) 재직경력(B) 기재</t>
    <phoneticPr fontId="12" type="noConversion"/>
  </si>
  <si>
    <t xml:space="preserve">  ※ 회수금액은 원금 및 이익금 포함한 회수총액 기준</t>
    <phoneticPr fontId="12" type="noConversion"/>
  </si>
  <si>
    <t>Y(ㅇㅇ사)</t>
    <phoneticPr fontId="1" type="noConversion"/>
  </si>
  <si>
    <t xml:space="preserve">  ※ 수익률 기재시 소수 둘째자리에서 반올림하여 첫째 자리까지 기재</t>
    <phoneticPr fontId="12" type="noConversion"/>
  </si>
  <si>
    <t>(4) 예상성과보수</t>
    <phoneticPr fontId="1" type="noConversion"/>
  </si>
  <si>
    <t>*유가증권의 경우 주당가치 x 보유주식수의 산출근거 반드시 작성(보유주식수를 확인할 수 있는 증빙 제출 포함)</t>
    <phoneticPr fontId="1" type="noConversion"/>
  </si>
  <si>
    <t>*위의 양식을 참고하여 작성하되, 대상 내역에 맞게 항목 및 양식 등 조정 가능</t>
    <phoneticPr fontId="1" type="noConversion"/>
  </si>
  <si>
    <t>※ 미회수 자산은 투자자산별 장부가액 또는 평가금액 기재하고, NAV 산정시 직전 기말 성과보수, 예상성과보수 등 모두 차감하여 기재</t>
    <phoneticPr fontId="19" type="noConversion"/>
  </si>
  <si>
    <t xml:space="preserve">  ※ 추가 설명이 필요한 경우 주석 또는 메모 추가 가능</t>
    <phoneticPr fontId="12" type="noConversion"/>
  </si>
  <si>
    <t xml:space="preserve">  ※ 작성대상기간이 기재되어있지 않은 경우, 전체 기간을 대상으로 작성</t>
    <phoneticPr fontId="12" type="noConversion"/>
  </si>
  <si>
    <r>
      <t>* 금융감독원-업무자료-검사</t>
    </r>
    <r>
      <rPr>
        <b/>
        <sz val="9"/>
        <color theme="1"/>
        <rFont val="맑은 고딕"/>
        <family val="3"/>
        <charset val="129"/>
      </rPr>
      <t>·</t>
    </r>
    <r>
      <rPr>
        <b/>
        <sz val="8.1"/>
        <color theme="1"/>
        <rFont val="맑은 고딕"/>
        <family val="3"/>
        <charset val="129"/>
      </rPr>
      <t>제재-제재관련공시-검사결과제재에서 "제안 운용사명으로 조회한 화면" 증빙자료 제출 必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</si>
  <si>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1. 청산 </t>
    </r>
    <r>
      <rPr>
        <b/>
        <sz val="11"/>
        <color theme="1"/>
        <rFont val="맑은 고딕"/>
        <family val="3"/>
        <charset val="129"/>
        <scheme val="minor"/>
      </rPr>
      <t>펀드 현황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</si>
  <si>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1. 운용중인 </t>
    </r>
    <r>
      <rPr>
        <b/>
        <sz val="11"/>
        <color theme="1"/>
        <rFont val="맑은 고딕"/>
        <family val="3"/>
        <charset val="129"/>
        <scheme val="minor"/>
      </rPr>
      <t>펀드 현황</t>
    </r>
    <phoneticPr fontId="1" type="noConversion"/>
  </si>
  <si>
    <t xml:space="preserve">      - 벤처투자 촉진에 관한 법률」에 의한 벤처투자조합, 舊「중소기업창업지원법」에 의한 중소기업창업투자조합, 舊「벤처기업육성에 관한 특별조치법」에 의한 한국벤처투자조합(KVF),</t>
    <phoneticPr fontId="12" type="noConversion"/>
  </si>
  <si>
    <t xml:space="preserve">        「여신전문금융업법」에 의한 신기술투자조합, 「자본시장과 금융투자업에 관한 법률」 창업벤처전문기관전용 사모집합투자기구 </t>
    <phoneticPr fontId="12" type="noConversion"/>
  </si>
  <si>
    <r>
      <t xml:space="preserve">  ※ 청산</t>
    </r>
    <r>
      <rPr>
        <b/>
        <sz val="11"/>
        <color theme="1"/>
        <rFont val="맑은 고딕"/>
        <family val="3"/>
        <charset val="129"/>
      </rPr>
      <t xml:space="preserve">·운용중인 </t>
    </r>
    <r>
      <rPr>
        <b/>
        <sz val="11"/>
        <color theme="1"/>
        <rFont val="맑은 고딕"/>
        <family val="3"/>
        <charset val="129"/>
        <scheme val="minor"/>
      </rPr>
      <t>펀드 및 운용인력 성과 작성 시 아래 투자기구에 한해서만 작성</t>
    </r>
    <phoneticPr fontId="12" type="noConversion"/>
  </si>
  <si>
    <t xml:space="preserve">  ※ Excel 서식, 셀 병합, 수식 변경 금지</t>
    <phoneticPr fontId="12" type="noConversion"/>
  </si>
  <si>
    <t>감사보고서('25.12.31)</t>
    <phoneticPr fontId="1" type="noConversion"/>
  </si>
  <si>
    <t>외부기관 공정가치평가('25.12.31, OOO평가사)</t>
    <phoneticPr fontId="1" type="noConversion"/>
  </si>
  <si>
    <t>*25.12.31 기준 만기연장 및 청산 중인 펀드 포함</t>
    <phoneticPr fontId="1" type="noConversion"/>
  </si>
  <si>
    <t>*[투자자산 미회수가치] 기준일('25.12.31) 이후 회수완료된 자산의 경우에도 기준일 기준 평가금액 기재. 별도 주석 또는 메모에 실제 회수금액 기재</t>
    <phoneticPr fontId="1" type="noConversion"/>
  </si>
  <si>
    <t>2024년도</t>
  </si>
  <si>
    <t>2025년도</t>
  </si>
  <si>
    <t>2026-12-31~2034-12-31</t>
    <phoneticPr fontId="1" type="noConversion"/>
  </si>
  <si>
    <t>펀드유형</t>
    <phoneticPr fontId="1" type="noConversion"/>
  </si>
  <si>
    <t>2026년 중소기업중앙회 국내 블라인드 제안펀드 현황 요약</t>
    <phoneticPr fontId="1" type="noConversion"/>
  </si>
  <si>
    <t xml:space="preserve">  ※ 작성 기준일자 : '25.12.31</t>
    <phoneticPr fontId="12" type="noConversion"/>
  </si>
  <si>
    <t xml:space="preserve">  ※ 외화 투자자산은 서울외국환중개의 '25.12.31 매매기준율 적용하여 원화금액으로 환산 작성</t>
    <phoneticPr fontId="12" type="noConversion"/>
  </si>
  <si>
    <t>* 기준일 10년 이내 설립된 펀드 대상(2016.01.01~2025.12.31)</t>
    <phoneticPr fontId="1" type="noConversion"/>
  </si>
  <si>
    <t>회수방법/계획</t>
    <phoneticPr fontId="1" type="noConversion"/>
  </si>
  <si>
    <t>보통주</t>
    <phoneticPr fontId="1" type="noConversion"/>
  </si>
  <si>
    <t>Comp 10</t>
    <phoneticPr fontId="1" type="noConversion"/>
  </si>
  <si>
    <t>CCC</t>
    <phoneticPr fontId="1" type="noConversion"/>
  </si>
  <si>
    <t>Comp 11</t>
    <phoneticPr fontId="1" type="noConversion"/>
  </si>
  <si>
    <t>Comp 12</t>
    <phoneticPr fontId="1" type="noConversion"/>
  </si>
  <si>
    <t>Comp 14</t>
    <phoneticPr fontId="1" type="noConversion"/>
  </si>
  <si>
    <t>RCPS</t>
    <phoneticPr fontId="1" type="noConversion"/>
  </si>
  <si>
    <t>* 증빙 서류 제출 방법 (아래와 같이 폴더를 구성하여 증빙서류 제출)</t>
    <phoneticPr fontId="12" type="noConversion"/>
  </si>
  <si>
    <t>(폴더명)-(하위폴더명)</t>
    <phoneticPr fontId="12" type="noConversion"/>
  </si>
  <si>
    <t>요청 증빙자료</t>
    <phoneticPr fontId="12" type="noConversion"/>
  </si>
  <si>
    <t>관련 Sheet</t>
    <phoneticPr fontId="12" type="noConversion"/>
  </si>
  <si>
    <t>0. 기본 제출자료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</si>
  <si>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제안서</t>
    </r>
    <phoneticPr fontId="12" type="noConversion"/>
  </si>
  <si>
    <t>엑셀제안서, 한글제안서(HWP 및 PDF)</t>
    <phoneticPr fontId="12" type="noConversion"/>
  </si>
  <si>
    <t>[1. 개요]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</si>
  <si>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공문 등 제출서류</t>
    </r>
    <phoneticPr fontId="12" type="noConversion"/>
  </si>
  <si>
    <t>제안서 제출 공문</t>
    <phoneticPr fontId="12" type="noConversion"/>
  </si>
  <si>
    <t xml:space="preserve">사업자등록증명원, 법인등기부등본, 법인인감증명서, 서약서, 개인정보동의서, 감독기관 제재내역 등 </t>
    <phoneticPr fontId="12" type="noConversion"/>
  </si>
  <si>
    <t>┕감사보고서</t>
    <phoneticPr fontId="12" type="noConversion"/>
  </si>
  <si>
    <t>최근 3개년도 감사보고서 및 재무제표</t>
    <phoneticPr fontId="12" type="noConversion"/>
  </si>
  <si>
    <t>최대주주의 최근 3개년 감사보고서(최대주주가 법인일 경우)</t>
    <phoneticPr fontId="12" type="noConversion"/>
  </si>
  <si>
    <t>┕출자확약서</t>
    <phoneticPr fontId="12" type="noConversion"/>
  </si>
  <si>
    <t>출자 확약서(또는 선정 확인 공문 등), GP의 출자확약서 포함</t>
    <phoneticPr fontId="12" type="noConversion"/>
  </si>
  <si>
    <t>1. 운용성과 관련 증빙자료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</si>
  <si>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공정가치보고서 및 자산명세서</t>
    </r>
    <phoneticPr fontId="12" type="noConversion"/>
  </si>
  <si>
    <t>공정가치평가보고서 (기준일 이전 평가보고서일 경우 평가가치 변동이 없음을 확인하는 확인서 제출)</t>
    <phoneticPr fontId="12" type="noConversion"/>
  </si>
  <si>
    <t>[3. 운용중인 펀드]</t>
    <phoneticPr fontId="12" type="noConversion"/>
  </si>
  <si>
    <t>자산보관명세서 (평가기준일 기준)</t>
    <phoneticPr fontId="12" type="noConversion"/>
  </si>
  <si>
    <t xml:space="preserve">SPC 관련자료(SPC 재무제표, SPC 출자자명부, SPC 자산보관명세서) </t>
    <phoneticPr fontId="12" type="noConversion"/>
  </si>
  <si>
    <t>펀드별 투자제안서(IM)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</si>
  <si>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펀드재무제표</t>
    </r>
    <phoneticPr fontId="12" type="noConversion"/>
  </si>
  <si>
    <t>펀드별 재무상태표 또는 감사보고서 (평가기준일)</t>
    <phoneticPr fontId="12" type="noConversion"/>
  </si>
  <si>
    <t>[3. 운용중인 펀드]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</si>
  <si>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현금흐름</t>
    </r>
    <phoneticPr fontId="12" type="noConversion"/>
  </si>
  <si>
    <r>
      <t xml:space="preserve">청산 및 운용중인 펀드 입출금 통장사본(납입/배분, 투자/회수) 또는 거래명세서 등
</t>
    </r>
    <r>
      <rPr>
        <b/>
        <sz val="11"/>
        <color rgb="FF002060"/>
        <rFont val="맑은 고딕"/>
        <family val="3"/>
        <charset val="129"/>
        <scheme val="minor"/>
      </rPr>
      <t>(통장 사본 내 마킹 必, 통장사본과 불일치 시 불일치 사유 기재 필수)</t>
    </r>
    <phoneticPr fontId="12" type="noConversion"/>
  </si>
  <si>
    <t>[2. 청산펀드]
[3. 운용중인 펀드]
[4. 운용인력 성과]</t>
    <phoneticPr fontId="12" type="noConversion"/>
  </si>
  <si>
    <t>운용 중인 펀드의 영업보고서(평가기준일 기준)</t>
    <phoneticPr fontId="12" type="noConversion"/>
  </si>
  <si>
    <t>[4. 운용인력 성과]</t>
    <phoneticPr fontId="12" type="noConversion"/>
  </si>
  <si>
    <t xml:space="preserve">청산펀드의 청산보고서(청산펀드 투자자산의 투자/회수 실적 확인용) </t>
    <phoneticPr fontId="12" type="noConversion"/>
  </si>
  <si>
    <t>┕규약</t>
    <phoneticPr fontId="12" type="noConversion"/>
  </si>
  <si>
    <t>[2. 청산펀드]
[3. 운용중인 펀드]</t>
    <phoneticPr fontId="12" type="noConversion"/>
  </si>
  <si>
    <t>┕해산 및 청산관련 서류</t>
    <phoneticPr fontId="12" type="noConversion"/>
  </si>
  <si>
    <t>해산 및 청산 보고서</t>
    <phoneticPr fontId="12" type="noConversion"/>
  </si>
  <si>
    <t>[2. 청산펀드]</t>
    <phoneticPr fontId="12" type="noConversion"/>
  </si>
  <si>
    <t>2. 핵심운용인력 관련 증빙자료</t>
    <phoneticPr fontId="12" type="noConversion"/>
  </si>
  <si>
    <t>┕핵심운용인력 유지율</t>
    <phoneticPr fontId="12" type="noConversion"/>
  </si>
  <si>
    <t>┕핵심운용인력 재직,경력</t>
    <phoneticPr fontId="12" type="noConversion"/>
  </si>
  <si>
    <t>핵심운용인력 재직 및 경력 증명서, 국민연금가입증명서</t>
    <phoneticPr fontId="12" type="noConversion"/>
  </si>
  <si>
    <t>┕핵심운용인력 성과</t>
    <phoneticPr fontId="12" type="noConversion"/>
  </si>
  <si>
    <t>타사 성과 증빙자료 (날인 필수)</t>
    <phoneticPr fontId="12" type="noConversion"/>
  </si>
  <si>
    <t>[4. 운용인력 성과]</t>
    <phoneticPr fontId="12" type="noConversion"/>
  </si>
  <si>
    <t xml:space="preserve">투자 참여 시 역할(발굴/심사 등) 증빙서류(준법감시보고서 등) </t>
    <phoneticPr fontId="12" type="noConversion"/>
  </si>
  <si>
    <t>[4. 운용인력 성과]</t>
    <phoneticPr fontId="12" type="noConversion"/>
  </si>
  <si>
    <t>조직도(조직별 구성원 리스트포함)</t>
    <phoneticPr fontId="12" type="noConversion"/>
  </si>
  <si>
    <r>
      <t>3) 출자확정금액 제외한 검토 기관의 출자예정금액, 유의미한 출자가능성이 있는 경우에 한함</t>
    </r>
    <r>
      <rPr>
        <b/>
        <sz val="9"/>
        <color rgb="FFFF0000"/>
        <rFont val="맑은 고딕"/>
        <family val="3"/>
        <charset val="129"/>
        <scheme val="minor"/>
      </rPr>
      <t>(운용사 자체 판단 하에 기재 요망)</t>
    </r>
    <phoneticPr fontId="1" type="noConversion"/>
  </si>
  <si>
    <t>VC 펀드 설립일자</t>
    <phoneticPr fontId="1" type="noConversion"/>
  </si>
  <si>
    <t xml:space="preserve">  ※  성과 작성 시, 해당 펀드 Co-GP여부 "Y"일 경우 해당 Co-GP명 괄호로 기재</t>
    <phoneticPr fontId="12" type="noConversion"/>
  </si>
  <si>
    <t>사업자등록번호
(투자자산)</t>
    <phoneticPr fontId="1" type="noConversion"/>
  </si>
  <si>
    <t>2-2. SPC NAV 산출내역(예시, SPC별 작성, 미회수자산은 3-(2) 값과 동일해야함)</t>
    <phoneticPr fontId="1" type="noConversion"/>
  </si>
  <si>
    <t>2-1. NAV 산출내역(예시, 펀드별 작성, 미회수자산은 3-(2) 값과 동일해야함)</t>
    <phoneticPr fontId="1" type="noConversion"/>
  </si>
  <si>
    <t>SPC명</t>
    <phoneticPr fontId="1" type="noConversion"/>
  </si>
  <si>
    <t>SPC명</t>
    <phoneticPr fontId="1" type="noConversion"/>
  </si>
  <si>
    <t>OO 1호 유한회사</t>
  </si>
  <si>
    <t>구분</t>
    <phoneticPr fontId="1" type="noConversion"/>
  </si>
  <si>
    <t>투자형태</t>
    <phoneticPr fontId="1" type="noConversion"/>
  </si>
  <si>
    <t>보유주식수</t>
    <phoneticPr fontId="1" type="noConversion"/>
  </si>
  <si>
    <t>계정과목</t>
    <phoneticPr fontId="1" type="noConversion"/>
  </si>
  <si>
    <t>계정과목</t>
    <phoneticPr fontId="1" type="noConversion"/>
  </si>
  <si>
    <t>주당가치</t>
    <phoneticPr fontId="1" type="noConversion"/>
  </si>
  <si>
    <t>평가금액 산출근거 (필수기재)</t>
    <phoneticPr fontId="1" type="noConversion"/>
  </si>
  <si>
    <t>SPC</t>
    <phoneticPr fontId="1" type="noConversion"/>
  </si>
  <si>
    <t>10,000주*2,000원=20,000,000원('25.12.31 코스닥 종가)</t>
  </si>
  <si>
    <t>OO 2호 유한회사</t>
    <phoneticPr fontId="1" type="noConversion"/>
  </si>
  <si>
    <t>SPC</t>
    <phoneticPr fontId="1" type="noConversion"/>
  </si>
  <si>
    <t>-</t>
    <phoneticPr fontId="1" type="noConversion"/>
  </si>
  <si>
    <t>외부기관 공정가치평가('25.12.31, OOO평가사)</t>
  </si>
  <si>
    <t>자산총계(운용+기타)</t>
    <phoneticPr fontId="1" type="noConversion"/>
  </si>
  <si>
    <t>(1) 차입금</t>
    <phoneticPr fontId="1" type="noConversion"/>
  </si>
  <si>
    <t>(1) 차입금</t>
    <phoneticPr fontId="1" type="noConversion"/>
  </si>
  <si>
    <t>(2) 미지급비용</t>
    <phoneticPr fontId="1" type="noConversion"/>
  </si>
  <si>
    <t>(2) 미지급비용</t>
    <phoneticPr fontId="1" type="noConversion"/>
  </si>
  <si>
    <t>(3) 기타미지급금</t>
    <phoneticPr fontId="1" type="noConversion"/>
  </si>
  <si>
    <t>펀드 지분율</t>
    <phoneticPr fontId="1" type="noConversion"/>
  </si>
  <si>
    <t>*유가증권의 경우 주당가치 x 보유주식수의 산출근거 반드시 작성(보유주식수를 확인할 수 있는 증빙 제출 포함)</t>
    <phoneticPr fontId="1" type="noConversion"/>
  </si>
  <si>
    <t>펀드지분금액</t>
    <phoneticPr fontId="1" type="noConversion"/>
  </si>
  <si>
    <t>평가금액 분배조항 반영 必</t>
    <phoneticPr fontId="1" type="noConversion"/>
  </si>
  <si>
    <t>평가금액 분배조항 반영 必</t>
    <phoneticPr fontId="1" type="noConversion"/>
  </si>
  <si>
    <t>* 유가증권 외에 현금성 자산 및 부채 등은 평가기준일 현재 펀드 재무제표상의 금액과 일치하게 작성</t>
    <phoneticPr fontId="1" type="noConversion"/>
  </si>
  <si>
    <t>* 성과보수 지급이 예상되는 펀드는 평가기준일 현재 성과(NAV)를 기준으로 예상성과보수를 산출하여 기입하고, 그 산출근거를 간략하게 기재</t>
    <phoneticPr fontId="1" type="noConversion"/>
  </si>
  <si>
    <t>* 유가증권 외에 현금성 자산 및 부채 등은 평가기준일 현재 재무제표상의 금액과 일치하게 작성</t>
    <phoneticPr fontId="1" type="noConversion"/>
  </si>
  <si>
    <t>* PEF 지분금액의 평가금액은 분배조항을 반영하여 기입하고, 그 산출근거를 간략하게 기재</t>
    <phoneticPr fontId="1" type="noConversion"/>
  </si>
  <si>
    <t>* PEF 지분금액의 평가금액은 분배조항을 반영하여 기입하고, 그 산출근거를 간략하게 기재</t>
    <phoneticPr fontId="1" type="noConversion"/>
  </si>
  <si>
    <t>장부가액/평가액</t>
    <phoneticPr fontId="1" type="noConversion"/>
  </si>
  <si>
    <t>평가금액 산출근거 (필수기재)</t>
    <phoneticPr fontId="1" type="noConversion"/>
  </si>
  <si>
    <t>감사보고서('25.12.31)</t>
  </si>
  <si>
    <t>펀드지분율</t>
    <phoneticPr fontId="1" type="noConversion"/>
  </si>
  <si>
    <t>펀드 지분금액</t>
    <phoneticPr fontId="1" type="noConversion"/>
  </si>
  <si>
    <t>10,000주*20,000원=200,000,000원('25.12.31 코스닥 종가)</t>
    <phoneticPr fontId="1" type="noConversion"/>
  </si>
  <si>
    <t>OO 2호 유한회사</t>
    <phoneticPr fontId="1" type="noConversion"/>
  </si>
  <si>
    <t>-</t>
    <phoneticPr fontId="1" type="noConversion"/>
  </si>
  <si>
    <t>-</t>
    <phoneticPr fontId="1" type="noConversion"/>
  </si>
  <si>
    <t>CB</t>
    <phoneticPr fontId="1" type="noConversion"/>
  </si>
  <si>
    <t>Comp 3
(미회수)</t>
    <phoneticPr fontId="1" type="noConversion"/>
  </si>
  <si>
    <t>Comp 4
(미회수)</t>
    <phoneticPr fontId="1" type="noConversion"/>
  </si>
  <si>
    <t>Comp 5
(미회수)</t>
    <phoneticPr fontId="1" type="noConversion"/>
  </si>
  <si>
    <t>Comp 7</t>
    <phoneticPr fontId="1" type="noConversion"/>
  </si>
  <si>
    <t>Comp 8</t>
    <phoneticPr fontId="1" type="noConversion"/>
  </si>
  <si>
    <t>사업자등록번호
(투자자산)</t>
    <phoneticPr fontId="1" type="noConversion"/>
  </si>
  <si>
    <t>주요사업분야
(섹터)</t>
    <phoneticPr fontId="1" type="noConversion"/>
  </si>
  <si>
    <t>업종*</t>
    <phoneticPr fontId="1" type="noConversion"/>
  </si>
  <si>
    <t>*해당 직장이 어떤 업종에 속하는지 주요 사업 내용을 기입(증권사, 은행, 경영컨설팅, 제조업, 회계법인 등)</t>
    <phoneticPr fontId="1" type="noConversion"/>
  </si>
  <si>
    <t>출자요청금액</t>
    <phoneticPr fontId="1" type="noConversion"/>
  </si>
  <si>
    <t>100~800억원 이내</t>
    <phoneticPr fontId="1" type="noConversion"/>
  </si>
  <si>
    <t>4. 핵심 운용인력 유지율</t>
    <phoneticPr fontId="1" type="noConversion"/>
  </si>
  <si>
    <t>구분</t>
    <phoneticPr fontId="1" type="noConversion"/>
  </si>
  <si>
    <t>펀드명</t>
    <phoneticPr fontId="1" type="noConversion"/>
  </si>
  <si>
    <t>설립일</t>
    <phoneticPr fontId="1" type="noConversion"/>
  </si>
  <si>
    <t>청산(예정)일</t>
    <phoneticPr fontId="1" type="noConversion"/>
  </si>
  <si>
    <t>설립시(최초 정관상)</t>
    <phoneticPr fontId="1" type="noConversion"/>
  </si>
  <si>
    <t>청산시(또는 제안 기준일)</t>
    <phoneticPr fontId="1" type="noConversion"/>
  </si>
  <si>
    <t>유지율</t>
    <phoneticPr fontId="1" type="noConversion"/>
  </si>
  <si>
    <t>핵심운용인력</t>
    <phoneticPr fontId="1" type="noConversion"/>
  </si>
  <si>
    <t>인원수</t>
    <phoneticPr fontId="1" type="noConversion"/>
  </si>
  <si>
    <t>핵심운용인력</t>
    <phoneticPr fontId="1" type="noConversion"/>
  </si>
  <si>
    <t>인원수¹</t>
    <phoneticPr fontId="1" type="noConversion"/>
  </si>
  <si>
    <t>Fund1</t>
    <phoneticPr fontId="1" type="noConversion"/>
  </si>
  <si>
    <t>A,B,C</t>
    <phoneticPr fontId="1" type="noConversion"/>
  </si>
  <si>
    <t>A,C,D</t>
    <phoneticPr fontId="1" type="noConversion"/>
  </si>
  <si>
    <t>운용중인펀드</t>
    <phoneticPr fontId="1" type="noConversion"/>
  </si>
  <si>
    <t>운용중인펀드</t>
    <phoneticPr fontId="1" type="noConversion"/>
  </si>
  <si>
    <t>Fund2</t>
    <phoneticPr fontId="1" type="noConversion"/>
  </si>
  <si>
    <t>Fund3</t>
    <phoneticPr fontId="1" type="noConversion"/>
  </si>
  <si>
    <t>부서명</t>
    <phoneticPr fontId="1" type="noConversion"/>
  </si>
  <si>
    <t>입사일자
(yyyy-mm-dd)</t>
    <phoneticPr fontId="1" type="noConversion"/>
  </si>
  <si>
    <t>퇴사일자
(재직중)</t>
    <phoneticPr fontId="1" type="noConversion"/>
  </si>
  <si>
    <t>담당업무</t>
    <phoneticPr fontId="1" type="noConversion"/>
  </si>
  <si>
    <t>* 대표이사가 해당 부문 운용에 참여하는 경우 대표이사도 포함하여 작성 (평가기준일 현재 조직도 증빙 제출)</t>
    <phoneticPr fontId="1" type="noConversion"/>
  </si>
  <si>
    <t>펀드유형</t>
    <phoneticPr fontId="1" type="noConversion"/>
  </si>
  <si>
    <t>블라인드</t>
    <phoneticPr fontId="1" type="noConversion"/>
  </si>
  <si>
    <t>프로젝트</t>
    <phoneticPr fontId="1" type="noConversion"/>
  </si>
  <si>
    <t>법적 투자기구명
(반드시 정확한 명칭으로 기재)</t>
    <phoneticPr fontId="1" type="noConversion"/>
  </si>
  <si>
    <t>블라인드</t>
    <phoneticPr fontId="1" type="noConversion"/>
  </si>
  <si>
    <t>법적 투자기구
(반드시 정확한 명칭으로 기재)</t>
    <phoneticPr fontId="1" type="noConversion"/>
  </si>
  <si>
    <t>펀드유형</t>
    <phoneticPr fontId="1" type="noConversion"/>
  </si>
  <si>
    <t>블라인드</t>
    <phoneticPr fontId="1" type="noConversion"/>
  </si>
  <si>
    <t>프로젝트</t>
    <phoneticPr fontId="1" type="noConversion"/>
  </si>
  <si>
    <t>VC</t>
    <phoneticPr fontId="1" type="noConversion"/>
  </si>
  <si>
    <t>* '25.12.31 기준 청산 완료 펀드</t>
    <phoneticPr fontId="1" type="noConversion"/>
  </si>
  <si>
    <t>* 위의 양식을 참고하여 작성하되, 대상 내역에 맞게 항목 및 양식 등 조정 가능</t>
    <phoneticPr fontId="1" type="noConversion"/>
  </si>
  <si>
    <t>* 유가증권의 경우 주당가치 x 보유주식수의 산출근거 반드시 작성(보유주식수를 확인할 수 있는 증빙 제출 포함)</t>
    <phoneticPr fontId="1" type="noConversion"/>
  </si>
  <si>
    <t>코스닥</t>
    <phoneticPr fontId="1" type="noConversion"/>
  </si>
  <si>
    <t>조합고유번호
(펀드)</t>
  </si>
  <si>
    <t>조합고유번호
(펀드)</t>
    <phoneticPr fontId="1" type="noConversion"/>
  </si>
  <si>
    <t>Co-GP 유무(Y/N)</t>
    <phoneticPr fontId="1" type="noConversion"/>
  </si>
  <si>
    <t>Comp 16</t>
    <phoneticPr fontId="1" type="noConversion"/>
  </si>
  <si>
    <t>Comp 17</t>
  </si>
  <si>
    <t>Comp 18</t>
  </si>
  <si>
    <t>Comp 19</t>
  </si>
  <si>
    <t>Comp 20</t>
  </si>
  <si>
    <t>Comp 22</t>
  </si>
  <si>
    <t>Comp 23</t>
  </si>
  <si>
    <t>Comp 24</t>
  </si>
  <si>
    <t>Comp 25</t>
  </si>
  <si>
    <t>Comp 26</t>
    <phoneticPr fontId="1" type="noConversion"/>
  </si>
  <si>
    <t>Comp 27</t>
  </si>
  <si>
    <t>Comp 28</t>
  </si>
  <si>
    <t>Comp 29</t>
  </si>
  <si>
    <t>Comp 30</t>
  </si>
  <si>
    <r>
      <t xml:space="preserve">2-1. 핵심운용인력 성과(미회수 자산) </t>
    </r>
    <r>
      <rPr>
        <b/>
        <sz val="11"/>
        <color theme="4" tint="-0.249977111117893"/>
        <rFont val="맑은 고딕"/>
        <family val="3"/>
        <charset val="129"/>
        <scheme val="minor"/>
      </rPr>
      <t>* 부분회수 자산 포함</t>
    </r>
    <phoneticPr fontId="1" type="noConversion"/>
  </si>
  <si>
    <t>2-2. 미회수 자산 현금흐름(부분회수 포함)</t>
    <phoneticPr fontId="1" type="noConversion"/>
  </si>
  <si>
    <t>투자자산 회수금액(B)</t>
    <phoneticPr fontId="1" type="noConversion"/>
  </si>
  <si>
    <t>Multiple((B+C)/A)</t>
    <phoneticPr fontId="1" type="noConversion"/>
  </si>
  <si>
    <t>CB</t>
    <phoneticPr fontId="1" type="noConversion"/>
  </si>
  <si>
    <t>* VC 부문 운용인력만 작성(전사 운용인력 기준)</t>
    <phoneticPr fontId="1" type="noConversion"/>
  </si>
  <si>
    <t>* 1. 청산시(또는 제안 기준일) 인원수 : 설립시 인력 중 유지중인 인력의 수</t>
    <phoneticPr fontId="1" type="noConversion"/>
  </si>
  <si>
    <t>전체운용인력(핵운 포함)</t>
    <phoneticPr fontId="1" type="noConversion"/>
  </si>
  <si>
    <t>인력 수</t>
    <phoneticPr fontId="1" type="noConversion"/>
  </si>
  <si>
    <r>
      <t xml:space="preserve">     - 시장성 있는 투자자산 : ’25.12.31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기준 종가 또는 공모예정가(밴드 하단가격 일괄적용)</t>
    </r>
    <phoneticPr fontId="12" type="noConversion"/>
  </si>
  <si>
    <t xml:space="preserve">  ※ 투자기구 작성 시 벤처투자조합 등 관련 근거법령 상의 정확한 투자기구를 기재</t>
    <phoneticPr fontId="12" type="noConversion"/>
  </si>
  <si>
    <t>※ 해당없는 경우, 작성제외</t>
    <phoneticPr fontId="1" type="noConversion"/>
  </si>
  <si>
    <t>Multiple</t>
    <phoneticPr fontId="1" type="noConversion"/>
  </si>
  <si>
    <t>3. 운용 인력 관련 증빙자료</t>
    <phoneticPr fontId="12" type="noConversion"/>
  </si>
  <si>
    <t>[5. 운용인력 현황 및 유지율]</t>
    <phoneticPr fontId="12" type="noConversion"/>
  </si>
  <si>
    <t>4. 감독기관으로부터 제재내역(자본시장법 및 벤처투자법령에 의한 제재내역)</t>
    <phoneticPr fontId="1" type="noConversion"/>
  </si>
  <si>
    <t>감액의 경우, 감액일자</t>
    <phoneticPr fontId="1" type="noConversion"/>
  </si>
  <si>
    <r>
      <t xml:space="preserve">1-1. 핵심운용인력 성과(회수완료 자산) </t>
    </r>
    <r>
      <rPr>
        <b/>
        <sz val="11"/>
        <color theme="4" tint="-0.249977111117893"/>
        <rFont val="맑은 고딕"/>
        <family val="3"/>
        <charset val="129"/>
        <scheme val="minor"/>
      </rPr>
      <t>* 감액자산 포함</t>
    </r>
    <phoneticPr fontId="1" type="noConversion"/>
  </si>
  <si>
    <t>투자일자</t>
    <phoneticPr fontId="1" type="noConversion"/>
  </si>
  <si>
    <t>수익률(Gross IRR)</t>
    <phoneticPr fontId="1" type="noConversion"/>
  </si>
  <si>
    <t>시장성 유무(회수시점)</t>
    <phoneticPr fontId="1" type="noConversion"/>
  </si>
  <si>
    <t>회수방법</t>
    <phoneticPr fontId="1" type="noConversion"/>
  </si>
  <si>
    <t>Co-GP 유무(Y/N)</t>
    <phoneticPr fontId="1" type="noConversion"/>
  </si>
  <si>
    <t>신주/구주</t>
    <phoneticPr fontId="1" type="noConversion"/>
  </si>
  <si>
    <t>AAA</t>
    <phoneticPr fontId="1" type="noConversion"/>
  </si>
  <si>
    <t>블라인드</t>
    <phoneticPr fontId="1" type="noConversion"/>
  </si>
  <si>
    <t>Comp 1</t>
    <phoneticPr fontId="1" type="noConversion"/>
  </si>
  <si>
    <t>투자 건에 대한 발굴, 심사, 사후관리 중 한 개 이상의 역할 기재. 이외 역할 기재 불가</t>
    <phoneticPr fontId="1" type="noConversion"/>
  </si>
  <si>
    <t>투자 건에 대한 발굴, 심사, 사후관리 중 한 개 이상의 역할 기재. 이외 역할 기재 불가</t>
    <phoneticPr fontId="1" type="noConversion"/>
  </si>
  <si>
    <t>보통주</t>
    <phoneticPr fontId="1" type="noConversion"/>
  </si>
  <si>
    <t>Comp 2</t>
    <phoneticPr fontId="1" type="noConversion"/>
  </si>
  <si>
    <t>RCPS</t>
    <phoneticPr fontId="1" type="noConversion"/>
  </si>
  <si>
    <t>Comp 8</t>
    <phoneticPr fontId="1" type="noConversion"/>
  </si>
  <si>
    <t>Comp 9</t>
    <phoneticPr fontId="1" type="noConversion"/>
  </si>
  <si>
    <t>CCC</t>
    <phoneticPr fontId="1" type="noConversion"/>
  </si>
  <si>
    <t>Comp 13</t>
    <phoneticPr fontId="1" type="noConversion"/>
  </si>
  <si>
    <t>Comp 15</t>
    <phoneticPr fontId="1" type="noConversion"/>
  </si>
  <si>
    <t>※ 증빙서류에 해당 거래 건 형광펜으로 마킹</t>
    <phoneticPr fontId="1" type="noConversion"/>
  </si>
  <si>
    <t>※ 증빙서류에 해당 거래 건 형광펜으로 마킹</t>
    <phoneticPr fontId="1" type="noConversion"/>
  </si>
  <si>
    <t>1-2. 회수완료 자산 현금흐름</t>
    <phoneticPr fontId="1" type="noConversion"/>
  </si>
  <si>
    <t>(단위 : 백만원,%)</t>
    <phoneticPr fontId="1" type="noConversion"/>
  </si>
  <si>
    <t>성명</t>
    <phoneticPr fontId="1" type="noConversion"/>
  </si>
  <si>
    <t>펀드명</t>
    <phoneticPr fontId="1" type="noConversion"/>
  </si>
  <si>
    <t>회사명</t>
    <phoneticPr fontId="1" type="noConversion"/>
  </si>
  <si>
    <t>사업자등록번호
(투자자산)</t>
    <phoneticPr fontId="1" type="noConversion"/>
  </si>
  <si>
    <t>투자형태</t>
    <phoneticPr fontId="1" type="noConversion"/>
  </si>
  <si>
    <t>일자</t>
    <phoneticPr fontId="1" type="noConversion"/>
  </si>
  <si>
    <t>투자자산 투자금액(A)</t>
    <phoneticPr fontId="1" type="noConversion"/>
  </si>
  <si>
    <t>투자자산 회수금액(B)</t>
    <phoneticPr fontId="1" type="noConversion"/>
  </si>
  <si>
    <t>현금흐름(B-A)</t>
    <phoneticPr fontId="1" type="noConversion"/>
  </si>
  <si>
    <t>Multiple(B/A)</t>
    <phoneticPr fontId="1" type="noConversion"/>
  </si>
  <si>
    <t xml:space="preserve"> Gross IRR</t>
    <phoneticPr fontId="1" type="noConversion"/>
  </si>
  <si>
    <t>Co-GP 여부(Y/N)</t>
    <phoneticPr fontId="1" type="noConversion"/>
  </si>
  <si>
    <t>펀드명</t>
    <phoneticPr fontId="1" type="noConversion"/>
  </si>
  <si>
    <t>회사명</t>
    <phoneticPr fontId="1" type="noConversion"/>
  </si>
  <si>
    <t>투자형태</t>
    <phoneticPr fontId="1" type="noConversion"/>
  </si>
  <si>
    <t>일자</t>
    <phoneticPr fontId="1" type="noConversion"/>
  </si>
  <si>
    <t>투자자산 투자금액(A)</t>
    <phoneticPr fontId="1" type="noConversion"/>
  </si>
  <si>
    <t>투자자산 회수금액(B)</t>
    <phoneticPr fontId="1" type="noConversion"/>
  </si>
  <si>
    <t>현금흐름(B-A)</t>
    <phoneticPr fontId="1" type="noConversion"/>
  </si>
  <si>
    <t>Multiple(B/A)</t>
    <phoneticPr fontId="1" type="noConversion"/>
  </si>
  <si>
    <t xml:space="preserve"> Gross IRR</t>
    <phoneticPr fontId="1" type="noConversion"/>
  </si>
  <si>
    <t>미회수 자산 가치 
산정 근거</t>
    <phoneticPr fontId="1" type="noConversion"/>
  </si>
  <si>
    <t>10,000주*2,000원=20,000,000원('25.12.31 코스닥 종가)</t>
    <phoneticPr fontId="1" type="noConversion"/>
  </si>
  <si>
    <t>감사보고서('25.12.31)</t>
    <phoneticPr fontId="1" type="noConversion"/>
  </si>
  <si>
    <t>CB</t>
    <phoneticPr fontId="1" type="noConversion"/>
  </si>
  <si>
    <t>외부기관 공정가치평가('25.12.31, OOO평가사)</t>
    <phoneticPr fontId="1" type="noConversion"/>
  </si>
  <si>
    <t>Comp 21</t>
    <phoneticPr fontId="1" type="noConversion"/>
  </si>
  <si>
    <t>대상펀드의 최초 및 최종 규약(변경 없는 경우에도 최초, 최종으로 구분하여 2개 제출)</t>
    <phoneticPr fontId="12" type="noConversion"/>
  </si>
  <si>
    <t>청산 및 운용 중인 펀드별 최종 규약(펀드 약정액 확인용)</t>
    <phoneticPr fontId="12" type="noConversion"/>
  </si>
  <si>
    <t>펀드 영업보고서(평가기준일 기준, 운용중인 펀드의 경우)</t>
    <phoneticPr fontId="12" type="noConversion"/>
  </si>
  <si>
    <t>3. 운용인력 현황 (제안 유형 기준)   * 평가기준일 : 25.12.31</t>
    <phoneticPr fontId="1" type="noConversion"/>
  </si>
  <si>
    <t>*현 재직중인 회사의 경력종료일은 평가기준일(2025-12-31)로 작성</t>
    <phoneticPr fontId="1" type="noConversion"/>
  </si>
  <si>
    <t>Co-GP 여부(Y/N)</t>
    <phoneticPr fontId="1" type="noConversion"/>
  </si>
  <si>
    <t>김OO, 박OO</t>
    <phoneticPr fontId="1" type="noConversion"/>
  </si>
  <si>
    <t>박OO</t>
    <phoneticPr fontId="1" type="noConversion"/>
  </si>
  <si>
    <t>김OO</t>
    <phoneticPr fontId="1" type="noConversion"/>
  </si>
  <si>
    <t>투자 발굴자</t>
    <phoneticPr fontId="1" type="noConversion"/>
  </si>
  <si>
    <t>투자 심사자</t>
    <phoneticPr fontId="1" type="noConversion"/>
  </si>
  <si>
    <t>사후관리자</t>
    <phoneticPr fontId="1" type="noConversion"/>
  </si>
  <si>
    <t>펀드명</t>
    <phoneticPr fontId="1" type="noConversion"/>
  </si>
  <si>
    <t>00년(0년씩 총 0회 연장가능)</t>
    <phoneticPr fontId="1" type="noConversion"/>
  </si>
  <si>
    <t>핵심운용인력</t>
    <phoneticPr fontId="1" type="noConversion"/>
  </si>
  <si>
    <t>관리보수</t>
    <phoneticPr fontId="1" type="noConversion"/>
  </si>
  <si>
    <t>성과보수</t>
    <phoneticPr fontId="1" type="noConversion"/>
  </si>
  <si>
    <t>목표(최소)결성규모</t>
    <phoneticPr fontId="1" type="noConversion"/>
  </si>
  <si>
    <t>GP출자액¹</t>
    <phoneticPr fontId="1" type="noConversion"/>
  </si>
  <si>
    <t>GP출자비율</t>
    <phoneticPr fontId="1" type="noConversion"/>
  </si>
  <si>
    <t>운용사 우선손실충당금</t>
    <phoneticPr fontId="1" type="noConversion"/>
  </si>
  <si>
    <t>확정금액 비율</t>
    <phoneticPr fontId="1" type="noConversion"/>
  </si>
  <si>
    <t>확정기관 세부내역</t>
    <phoneticPr fontId="1" type="noConversion"/>
  </si>
  <si>
    <t>A기관(00억)</t>
    <phoneticPr fontId="1" type="noConversion"/>
  </si>
  <si>
    <r>
      <t>출자예정금액</t>
    </r>
    <r>
      <rPr>
        <b/>
        <sz val="11"/>
        <color theme="1"/>
        <rFont val="맑은 고딕"/>
        <family val="3"/>
        <charset val="129"/>
      </rPr>
      <t>³</t>
    </r>
    <phoneticPr fontId="1" type="noConversion"/>
  </si>
  <si>
    <t>* 과거 직장 실적 포함 및 인력별 투자자산 중복 가능</t>
    <phoneticPr fontId="1" type="noConversion"/>
  </si>
  <si>
    <t>Multiple((B/A)</t>
    <phoneticPr fontId="1" type="noConversion"/>
  </si>
  <si>
    <t>6. 출자확정기관 및 예정기관</t>
    <phoneticPr fontId="1" type="noConversion"/>
  </si>
  <si>
    <t>7. 투자확약금액 비율</t>
    <phoneticPr fontId="1" type="noConversion"/>
  </si>
  <si>
    <t>8. 성과보수 및 관리보수</t>
    <phoneticPr fontId="1" type="noConversion"/>
  </si>
  <si>
    <t>9. 핵심운용인력 유지율</t>
    <phoneticPr fontId="1" type="noConversion"/>
  </si>
  <si>
    <t>10. 출자 요청금액</t>
    <phoneticPr fontId="1" type="noConversion"/>
  </si>
  <si>
    <r>
      <t>2) LOC 기준이며, GP출자금 포함하여 기재</t>
    </r>
    <r>
      <rPr>
        <b/>
        <sz val="9"/>
        <color rgb="FFFF0000"/>
        <rFont val="맑은 고딕"/>
        <family val="3"/>
        <charset val="129"/>
        <scheme val="minor"/>
      </rPr>
      <t>(GP출자금에 대한 출자확약서도 제출 필수)</t>
    </r>
    <phoneticPr fontId="1" type="noConversion"/>
  </si>
  <si>
    <t>* 기준일 10년 이내 청산된 펀드 대상(2016.01.01~2025.12.31)</t>
    <phoneticPr fontId="1" type="noConversion"/>
  </si>
  <si>
    <t>* 기준일 10년 이내 회수된 자산 대상(2016.01.01~2025.12.31)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</si>
</sst>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.0_);\(#,##0.0\)"/>
    <numFmt numFmtId="177" formatCode="0.0"/>
    <numFmt numFmtId="178" formatCode="_-* #,##0.0_-;\-* #,##0.0_-;_-* &quot;-&quot;_-;_-@_-"/>
    <numFmt numFmtId="179" formatCode="0.0%"/>
    <numFmt numFmtId="180" formatCode="_-* #,##0.00_-;\-* #,##0.00_-;_-* &quot;-&quot;_-;_-@_-"/>
    <numFmt numFmtId="181" formatCode="0_);[Red]\(0\)"/>
    <numFmt numFmtId="182" formatCode="#,##0_ "/>
    <numFmt numFmtId="183" formatCode="#,##0_);[Red]\(#,##0\)"/>
    <numFmt numFmtId="184" formatCode="0.0_);[Red]\(0.0\)"/>
  </numFmts>
  <fonts count="3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indexed="12"/>
      <name val="Arial"/>
      <family val="2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b/>
      <sz val="8.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color rgb="FFFF0000"/>
      <name val="맑은 고딕"/>
      <family val="2"/>
      <scheme val="minor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11"/>
      <color theme="4" tint="-0.249977111117893"/>
      <name val="맑은 고딕"/>
      <family val="3"/>
      <charset val="129"/>
      <scheme val="minor"/>
    </font>
    <font>
      <strike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dotted">
        <color auto="1"/>
      </right>
      <top style="medium">
        <color auto="1"/>
      </top>
      <bottom style="double">
        <color auto="1"/>
      </bottom>
      <diagonal/>
    </border>
    <border>
      <left/>
      <right style="dotted">
        <color auto="1"/>
      </right>
      <top style="double">
        <color auto="1"/>
      </top>
      <bottom/>
      <diagonal/>
    </border>
    <border>
      <left/>
      <right style="dotted">
        <color auto="1"/>
      </right>
      <top/>
      <bottom/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/>
      <right style="dotted">
        <color auto="1"/>
      </right>
      <top/>
      <bottom style="dotted">
        <color theme="1"/>
      </bottom>
      <diagonal/>
    </border>
    <border>
      <left/>
      <right/>
      <top/>
      <bottom style="dotted">
        <color theme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176" fontId="4" fillId="0" borderId="0" applyNumberFormat="0" applyFill="0" applyBorder="0" applyAlignment="0" applyProtection="0">
      <alignment vertical="center"/>
    </xf>
    <xf numFmtId="0" fontId="5" fillId="2" borderId="13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0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10" fillId="0" borderId="0" xfId="0" applyFont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/>
    </xf>
    <xf numFmtId="179" fontId="8" fillId="0" borderId="1" xfId="3" applyNumberFormat="1" applyFont="1" applyBorder="1" applyAlignment="1">
      <alignment horizontal="center"/>
    </xf>
    <xf numFmtId="0" fontId="6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14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right" vertical="center"/>
    </xf>
    <xf numFmtId="0" fontId="13" fillId="3" borderId="0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vertical="center"/>
    </xf>
    <xf numFmtId="0" fontId="6" fillId="0" borderId="0" xfId="0" applyFont="1"/>
    <xf numFmtId="0" fontId="6" fillId="3" borderId="15" xfId="0" applyFont="1" applyFill="1" applyBorder="1" applyAlignment="1">
      <alignment vertical="center"/>
    </xf>
    <xf numFmtId="0" fontId="13" fillId="3" borderId="15" xfId="0" applyFont="1" applyFill="1" applyBorder="1" applyAlignment="1">
      <alignment vertical="center"/>
    </xf>
    <xf numFmtId="0" fontId="8" fillId="3" borderId="15" xfId="0" applyFont="1" applyFill="1" applyBorder="1" applyAlignment="1">
      <alignment vertical="center"/>
    </xf>
    <xf numFmtId="0" fontId="13" fillId="3" borderId="15" xfId="0" applyFont="1" applyFill="1" applyBorder="1" applyAlignment="1">
      <alignment horizontal="left" vertical="center"/>
    </xf>
    <xf numFmtId="0" fontId="13" fillId="3" borderId="17" xfId="0" applyFont="1" applyFill="1" applyBorder="1" applyAlignment="1">
      <alignment horizontal="left" vertical="center"/>
    </xf>
    <xf numFmtId="0" fontId="13" fillId="3" borderId="18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center"/>
    </xf>
    <xf numFmtId="179" fontId="13" fillId="4" borderId="1" xfId="3" applyNumberFormat="1" applyFont="1" applyFill="1" applyBorder="1" applyAlignment="1">
      <alignment horizontal="center"/>
    </xf>
    <xf numFmtId="179" fontId="8" fillId="3" borderId="1" xfId="3" applyNumberFormat="1" applyFont="1" applyFill="1" applyBorder="1" applyAlignment="1">
      <alignment horizontal="center"/>
    </xf>
    <xf numFmtId="178" fontId="0" fillId="3" borderId="1" xfId="4" applyNumberFormat="1" applyFont="1" applyFill="1" applyBorder="1" applyAlignment="1">
      <alignment horizontal="center" vertical="center"/>
    </xf>
    <xf numFmtId="177" fontId="0" fillId="3" borderId="1" xfId="0" applyNumberFormat="1" applyFill="1" applyBorder="1" applyAlignment="1">
      <alignment vertical="center"/>
    </xf>
    <xf numFmtId="177" fontId="0" fillId="4" borderId="1" xfId="0" applyNumberFormat="1" applyFill="1" applyBorder="1"/>
    <xf numFmtId="0" fontId="0" fillId="0" borderId="1" xfId="0" applyBorder="1" applyAlignment="1"/>
    <xf numFmtId="14" fontId="0" fillId="0" borderId="0" xfId="0" applyNumberFormat="1"/>
    <xf numFmtId="180" fontId="0" fillId="0" borderId="0" xfId="4" applyNumberFormat="1" applyFont="1" applyAlignment="1"/>
    <xf numFmtId="0" fontId="2" fillId="4" borderId="1" xfId="2" applyFont="1" applyFill="1" applyBorder="1" applyAlignment="1">
      <alignment horizontal="center"/>
    </xf>
    <xf numFmtId="0" fontId="13" fillId="4" borderId="1" xfId="2" applyNumberFormat="1" applyFont="1" applyFill="1" applyBorder="1" applyAlignment="1">
      <alignment horizontal="center" vertical="center" wrapText="1"/>
    </xf>
    <xf numFmtId="0" fontId="2" fillId="4" borderId="1" xfId="2" applyNumberFormat="1" applyFon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13" fillId="4" borderId="1" xfId="2" applyFont="1" applyFill="1" applyBorder="1" applyAlignment="1">
      <alignment horizontal="center" vertical="center"/>
    </xf>
    <xf numFmtId="0" fontId="13" fillId="4" borderId="1" xfId="2" applyNumberFormat="1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/>
    </xf>
    <xf numFmtId="0" fontId="13" fillId="4" borderId="1" xfId="2" applyNumberFormat="1" applyFont="1" applyFill="1" applyBorder="1" applyAlignment="1">
      <alignment horizontal="center"/>
    </xf>
    <xf numFmtId="0" fontId="2" fillId="4" borderId="1" xfId="2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vertical="center"/>
    </xf>
    <xf numFmtId="0" fontId="6" fillId="4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9" fontId="6" fillId="0" borderId="19" xfId="0" applyNumberFormat="1" applyFont="1" applyFill="1" applyBorder="1" applyAlignment="1"/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78" fontId="13" fillId="4" borderId="1" xfId="4" applyNumberFormat="1" applyFont="1" applyFill="1" applyBorder="1" applyAlignment="1">
      <alignment horizontal="center" vertical="center"/>
    </xf>
    <xf numFmtId="0" fontId="0" fillId="3" borderId="11" xfId="0" applyFill="1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1" fontId="6" fillId="0" borderId="1" xfId="4" applyNumberFormat="1" applyFont="1" applyBorder="1" applyAlignment="1">
      <alignment shrinkToFit="1"/>
    </xf>
    <xf numFmtId="0" fontId="2" fillId="4" borderId="1" xfId="0" applyFont="1" applyFill="1" applyBorder="1" applyAlignment="1">
      <alignment horizontal="center" shrinkToFit="1"/>
    </xf>
    <xf numFmtId="0" fontId="2" fillId="0" borderId="0" xfId="0" applyFont="1" applyAlignment="1">
      <alignment horizontal="left" shrinkToFit="1"/>
    </xf>
    <xf numFmtId="0" fontId="3" fillId="0" borderId="0" xfId="0" applyFont="1" applyBorder="1" applyAlignment="1">
      <alignment horizontal="right" vertical="center" shrinkToFit="1"/>
    </xf>
    <xf numFmtId="41" fontId="6" fillId="3" borderId="1" xfId="4" applyFont="1" applyFill="1" applyBorder="1" applyAlignment="1">
      <alignment horizontal="center" shrinkToFit="1"/>
    </xf>
    <xf numFmtId="179" fontId="6" fillId="0" borderId="1" xfId="3" applyNumberFormat="1" applyFont="1" applyBorder="1" applyAlignment="1">
      <alignment horizontal="center" shrinkToFit="1"/>
    </xf>
    <xf numFmtId="41" fontId="0" fillId="0" borderId="1" xfId="4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41" fontId="0" fillId="0" borderId="2" xfId="4" applyFont="1" applyBorder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14" fontId="6" fillId="3" borderId="1" xfId="0" applyNumberFormat="1" applyFont="1" applyFill="1" applyBorder="1" applyAlignment="1">
      <alignment shrinkToFit="1"/>
    </xf>
    <xf numFmtId="0" fontId="2" fillId="3" borderId="14" xfId="0" applyFont="1" applyFill="1" applyBorder="1" applyAlignment="1">
      <alignment horizontal="left" vertical="center"/>
    </xf>
    <xf numFmtId="14" fontId="6" fillId="0" borderId="4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6" fillId="0" borderId="0" xfId="0" applyFont="1" applyBorder="1"/>
    <xf numFmtId="0" fontId="14" fillId="3" borderId="22" xfId="0" applyFont="1" applyFill="1" applyBorder="1" applyAlignment="1">
      <alignment horizontal="left" vertical="center"/>
    </xf>
    <xf numFmtId="0" fontId="14" fillId="3" borderId="23" xfId="0" applyFont="1" applyFill="1" applyBorder="1" applyAlignment="1">
      <alignment horizontal="left" vertical="center"/>
    </xf>
    <xf numFmtId="0" fontId="6" fillId="3" borderId="23" xfId="0" applyFont="1" applyFill="1" applyBorder="1" applyAlignment="1">
      <alignment vertical="center"/>
    </xf>
    <xf numFmtId="0" fontId="6" fillId="3" borderId="23" xfId="0" applyFont="1" applyFill="1" applyBorder="1" applyAlignment="1">
      <alignment horizontal="right" vertical="center"/>
    </xf>
    <xf numFmtId="0" fontId="6" fillId="3" borderId="24" xfId="0" applyFont="1" applyFill="1" applyBorder="1" applyAlignment="1">
      <alignment vertical="center"/>
    </xf>
    <xf numFmtId="0" fontId="6" fillId="0" borderId="0" xfId="0" applyFont="1" applyAlignment="1">
      <alignment vertical="center" wrapText="1"/>
    </xf>
    <xf numFmtId="0" fontId="2" fillId="4" borderId="1" xfId="2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81" fontId="0" fillId="0" borderId="1" xfId="0" applyNumberFormat="1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2" fillId="0" borderId="0" xfId="0" applyFont="1" applyAlignment="1"/>
    <xf numFmtId="0" fontId="6" fillId="3" borderId="1" xfId="0" applyFont="1" applyFill="1" applyBorder="1" applyAlignment="1">
      <alignment horizontal="center" shrinkToFit="1"/>
    </xf>
    <xf numFmtId="0" fontId="2" fillId="3" borderId="0" xfId="0" applyFont="1" applyFill="1" applyBorder="1" applyAlignment="1">
      <alignment horizontal="left" vertical="center"/>
    </xf>
    <xf numFmtId="178" fontId="6" fillId="3" borderId="0" xfId="4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left" vertical="top"/>
    </xf>
    <xf numFmtId="0" fontId="2" fillId="3" borderId="16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shrinkToFit="1"/>
    </xf>
    <xf numFmtId="0" fontId="6" fillId="0" borderId="1" xfId="0" applyFont="1" applyBorder="1" applyAlignment="1">
      <alignment shrinkToFit="1"/>
    </xf>
    <xf numFmtId="0" fontId="6" fillId="0" borderId="0" xfId="0" applyFont="1" applyAlignment="1">
      <alignment horizontal="center" shrinkToFit="1"/>
    </xf>
    <xf numFmtId="0" fontId="6" fillId="0" borderId="0" xfId="0" applyFont="1" applyAlignment="1">
      <alignment shrinkToFit="1"/>
    </xf>
    <xf numFmtId="0" fontId="6" fillId="3" borderId="1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6" fillId="0" borderId="1" xfId="0" applyFont="1" applyBorder="1"/>
    <xf numFmtId="0" fontId="20" fillId="0" borderId="0" xfId="0" applyFont="1"/>
    <xf numFmtId="0" fontId="6" fillId="0" borderId="1" xfId="0" applyFont="1" applyFill="1" applyBorder="1" applyAlignment="1">
      <alignment horizontal="center"/>
    </xf>
    <xf numFmtId="49" fontId="6" fillId="0" borderId="0" xfId="0" applyNumberFormat="1" applyFont="1" applyFill="1" applyBorder="1" applyAlignment="1"/>
    <xf numFmtId="0" fontId="0" fillId="0" borderId="0" xfId="0" applyFont="1" applyAlignment="1">
      <alignment horizontal="center"/>
    </xf>
    <xf numFmtId="0" fontId="0" fillId="0" borderId="8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6" fillId="0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" fillId="3" borderId="0" xfId="0" applyFont="1" applyFill="1" applyBorder="1" applyAlignment="1">
      <alignment vertical="center"/>
    </xf>
    <xf numFmtId="0" fontId="2" fillId="3" borderId="15" xfId="0" applyFont="1" applyFill="1" applyBorder="1" applyAlignment="1">
      <alignment vertical="center"/>
    </xf>
    <xf numFmtId="0" fontId="18" fillId="0" borderId="0" xfId="0" applyFont="1" applyAlignment="1">
      <alignment vertical="center"/>
    </xf>
    <xf numFmtId="49" fontId="7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vertical="center"/>
    </xf>
    <xf numFmtId="0" fontId="23" fillId="8" borderId="0" xfId="0" applyFont="1" applyFill="1"/>
    <xf numFmtId="0" fontId="24" fillId="8" borderId="0" xfId="0" applyFont="1" applyFill="1"/>
    <xf numFmtId="0" fontId="25" fillId="9" borderId="26" xfId="0" applyFont="1" applyFill="1" applyBorder="1" applyAlignment="1">
      <alignment horizontal="center"/>
    </xf>
    <xf numFmtId="0" fontId="25" fillId="9" borderId="27" xfId="0" applyFont="1" applyFill="1" applyBorder="1" applyAlignment="1">
      <alignment horizontal="center"/>
    </xf>
    <xf numFmtId="0" fontId="25" fillId="0" borderId="28" xfId="0" applyFont="1" applyBorder="1"/>
    <xf numFmtId="0" fontId="26" fillId="0" borderId="29" xfId="0" applyFont="1" applyBorder="1"/>
    <xf numFmtId="0" fontId="26" fillId="0" borderId="0" xfId="0" applyFont="1" applyAlignment="1">
      <alignment horizontal="center"/>
    </xf>
    <xf numFmtId="0" fontId="25" fillId="0" borderId="30" xfId="0" applyFont="1" applyBorder="1" applyAlignment="1">
      <alignment horizontal="right" vertical="center"/>
    </xf>
    <xf numFmtId="0" fontId="26" fillId="0" borderId="30" xfId="0" applyFont="1" applyBorder="1" applyAlignment="1">
      <alignment vertical="center"/>
    </xf>
    <xf numFmtId="0" fontId="26" fillId="0" borderId="31" xfId="0" applyFont="1" applyBorder="1" applyAlignment="1">
      <alignment horizontal="center" vertical="center"/>
    </xf>
    <xf numFmtId="0" fontId="25" fillId="0" borderId="32" xfId="0" applyFont="1" applyBorder="1" applyAlignment="1">
      <alignment horizontal="right" vertical="center"/>
    </xf>
    <xf numFmtId="0" fontId="26" fillId="0" borderId="32" xfId="0" applyFont="1" applyBorder="1" applyAlignment="1">
      <alignment vertical="center"/>
    </xf>
    <xf numFmtId="0" fontId="26" fillId="0" borderId="33" xfId="0" applyFont="1" applyBorder="1" applyAlignment="1">
      <alignment horizontal="center" vertical="center"/>
    </xf>
    <xf numFmtId="0" fontId="27" fillId="0" borderId="32" xfId="0" applyFont="1" applyBorder="1" applyAlignment="1">
      <alignment horizontal="right" vertical="center"/>
    </xf>
    <xf numFmtId="0" fontId="26" fillId="0" borderId="30" xfId="0" applyFont="1" applyBorder="1" applyAlignment="1">
      <alignment horizontal="right" vertical="center"/>
    </xf>
    <xf numFmtId="0" fontId="27" fillId="0" borderId="34" xfId="0" applyFont="1" applyBorder="1" applyAlignment="1">
      <alignment horizontal="right" vertical="center"/>
    </xf>
    <xf numFmtId="0" fontId="26" fillId="0" borderId="34" xfId="0" applyFont="1" applyBorder="1" applyAlignment="1">
      <alignment vertical="center"/>
    </xf>
    <xf numFmtId="0" fontId="26" fillId="0" borderId="35" xfId="0" applyFont="1" applyBorder="1" applyAlignment="1">
      <alignment horizontal="center" vertical="center"/>
    </xf>
    <xf numFmtId="0" fontId="25" fillId="0" borderId="29" xfId="0" applyFont="1" applyBorder="1" applyAlignment="1">
      <alignment vertical="center"/>
    </xf>
    <xf numFmtId="0" fontId="26" fillId="0" borderId="29" xfId="0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25" fillId="0" borderId="29" xfId="0" applyFont="1" applyBorder="1" applyAlignment="1">
      <alignment horizontal="right" vertical="center"/>
    </xf>
    <xf numFmtId="0" fontId="26" fillId="0" borderId="36" xfId="0" applyFont="1" applyBorder="1" applyAlignment="1">
      <alignment vertical="center"/>
    </xf>
    <xf numFmtId="0" fontId="26" fillId="0" borderId="37" xfId="0" applyFont="1" applyBorder="1" applyAlignment="1">
      <alignment horizontal="center" vertical="center"/>
    </xf>
    <xf numFmtId="0" fontId="26" fillId="0" borderId="32" xfId="0" applyFont="1" applyBorder="1" applyAlignment="1">
      <alignment vertical="center" wrapText="1"/>
    </xf>
    <xf numFmtId="0" fontId="26" fillId="0" borderId="33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right" vertical="center"/>
    </xf>
    <xf numFmtId="0" fontId="26" fillId="0" borderId="31" xfId="0" applyFont="1" applyBorder="1" applyAlignment="1">
      <alignment horizontal="center" vertical="center" wrapText="1"/>
    </xf>
    <xf numFmtId="0" fontId="26" fillId="0" borderId="0" xfId="0" applyFont="1"/>
    <xf numFmtId="0" fontId="26" fillId="0" borderId="38" xfId="0" applyFont="1" applyBorder="1"/>
    <xf numFmtId="0" fontId="26" fillId="0" borderId="38" xfId="0" applyFont="1" applyBorder="1" applyAlignment="1">
      <alignment vertical="center"/>
    </xf>
    <xf numFmtId="0" fontId="26" fillId="0" borderId="8" xfId="0" applyFont="1" applyBorder="1" applyAlignment="1">
      <alignment horizontal="center" vertical="center"/>
    </xf>
    <xf numFmtId="0" fontId="25" fillId="0" borderId="39" xfId="0" applyFont="1" applyBorder="1" applyAlignment="1">
      <alignment vertical="center"/>
    </xf>
    <xf numFmtId="0" fontId="26" fillId="0" borderId="39" xfId="0" applyFont="1" applyBorder="1" applyAlignment="1">
      <alignment vertical="center"/>
    </xf>
    <xf numFmtId="0" fontId="26" fillId="0" borderId="40" xfId="0" applyFont="1" applyBorder="1" applyAlignment="1">
      <alignment horizontal="center" vertical="center"/>
    </xf>
    <xf numFmtId="0" fontId="2" fillId="4" borderId="1" xfId="2" applyNumberFormat="1" applyFont="1" applyFill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13" fillId="4" borderId="4" xfId="2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8" fillId="0" borderId="0" xfId="0" applyFont="1"/>
    <xf numFmtId="9" fontId="8" fillId="3" borderId="1" xfId="3" applyFont="1" applyFill="1" applyBorder="1" applyAlignment="1">
      <alignment horizontal="center" vertical="center"/>
    </xf>
    <xf numFmtId="0" fontId="29" fillId="4" borderId="1" xfId="2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8" fillId="3" borderId="0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9" fontId="13" fillId="4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12" xfId="0" applyBorder="1"/>
    <xf numFmtId="181" fontId="6" fillId="0" borderId="1" xfId="0" applyNumberFormat="1" applyFont="1" applyBorder="1" applyAlignment="1">
      <alignment horizontal="center" vertical="center"/>
    </xf>
    <xf numFmtId="0" fontId="27" fillId="0" borderId="29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84" fontId="8" fillId="3" borderId="1" xfId="0" applyNumberFormat="1" applyFont="1" applyFill="1" applyBorder="1" applyAlignment="1">
      <alignment horizontal="center"/>
    </xf>
    <xf numFmtId="184" fontId="13" fillId="4" borderId="1" xfId="0" applyNumberFormat="1" applyFont="1" applyFill="1" applyBorder="1" applyAlignment="1">
      <alignment horizontal="center"/>
    </xf>
    <xf numFmtId="184" fontId="8" fillId="0" borderId="1" xfId="0" applyNumberFormat="1" applyFont="1" applyBorder="1" applyAlignment="1">
      <alignment horizontal="center" vertical="center"/>
    </xf>
    <xf numFmtId="17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/>
    </xf>
    <xf numFmtId="0" fontId="6" fillId="3" borderId="0" xfId="0" applyFont="1" applyFill="1"/>
    <xf numFmtId="0" fontId="6" fillId="3" borderId="1" xfId="3" applyNumberFormat="1" applyFont="1" applyFill="1" applyBorder="1" applyAlignment="1">
      <alignment horizontal="center" shrinkToFit="1"/>
    </xf>
    <xf numFmtId="0" fontId="2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shrinkToFit="1"/>
    </xf>
    <xf numFmtId="0" fontId="6" fillId="0" borderId="1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/>
    </xf>
    <xf numFmtId="14" fontId="6" fillId="0" borderId="1" xfId="0" quotePrefix="1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2" fillId="4" borderId="1" xfId="2" applyFont="1" applyFill="1" applyBorder="1" applyAlignment="1">
      <alignment horizontal="center" shrinkToFit="1"/>
    </xf>
    <xf numFmtId="0" fontId="6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shrinkToFit="1"/>
    </xf>
    <xf numFmtId="0" fontId="2" fillId="7" borderId="1" xfId="0" applyFont="1" applyFill="1" applyBorder="1" applyAlignment="1">
      <alignment horizontal="center" shrinkToFit="1"/>
    </xf>
    <xf numFmtId="182" fontId="2" fillId="0" borderId="1" xfId="0" applyNumberFormat="1" applyFont="1" applyBorder="1" applyAlignment="1">
      <alignment horizontal="center" shrinkToFit="1"/>
    </xf>
    <xf numFmtId="0" fontId="6" fillId="7" borderId="1" xfId="0" applyFont="1" applyFill="1" applyBorder="1" applyAlignment="1">
      <alignment horizontal="center" shrinkToFit="1"/>
    </xf>
    <xf numFmtId="182" fontId="6" fillId="0" borderId="1" xfId="0" applyNumberFormat="1" applyFont="1" applyBorder="1" applyAlignment="1">
      <alignment horizontal="center" shrinkToFit="1"/>
    </xf>
    <xf numFmtId="0" fontId="6" fillId="0" borderId="41" xfId="0" applyFont="1" applyBorder="1" applyAlignment="1">
      <alignment horizontal="left" shrinkToFit="1"/>
    </xf>
    <xf numFmtId="0" fontId="6" fillId="0" borderId="42" xfId="0" applyFont="1" applyBorder="1" applyAlignment="1">
      <alignment horizontal="center" shrinkToFit="1"/>
    </xf>
    <xf numFmtId="0" fontId="34" fillId="0" borderId="1" xfId="0" applyFont="1" applyBorder="1" applyAlignment="1">
      <alignment horizontal="center" shrinkToFit="1"/>
    </xf>
    <xf numFmtId="41" fontId="6" fillId="0" borderId="1" xfId="4" applyFont="1" applyBorder="1" applyAlignment="1">
      <alignment horizontal="center" shrinkToFit="1"/>
    </xf>
    <xf numFmtId="14" fontId="6" fillId="0" borderId="41" xfId="0" applyNumberFormat="1" applyFont="1" applyBorder="1" applyAlignment="1">
      <alignment horizontal="left" shrinkToFit="1"/>
    </xf>
    <xf numFmtId="0" fontId="2" fillId="6" borderId="1" xfId="0" applyFont="1" applyFill="1" applyBorder="1" applyAlignment="1">
      <alignment horizontal="center" shrinkToFit="1"/>
    </xf>
    <xf numFmtId="182" fontId="2" fillId="6" borderId="1" xfId="0" applyNumberFormat="1" applyFont="1" applyFill="1" applyBorder="1" applyAlignment="1">
      <alignment horizontal="center" shrinkToFit="1"/>
    </xf>
    <xf numFmtId="182" fontId="6" fillId="0" borderId="1" xfId="0" applyNumberFormat="1" applyFont="1" applyFill="1" applyBorder="1" applyAlignment="1">
      <alignment horizontal="center" shrinkToFit="1"/>
    </xf>
    <xf numFmtId="0" fontId="6" fillId="0" borderId="10" xfId="0" applyFont="1" applyBorder="1" applyAlignment="1">
      <alignment horizontal="center" shrinkToFit="1"/>
    </xf>
    <xf numFmtId="0" fontId="2" fillId="5" borderId="20" xfId="0" applyFont="1" applyFill="1" applyBorder="1" applyAlignment="1">
      <alignment horizontal="center" shrinkToFit="1"/>
    </xf>
    <xf numFmtId="0" fontId="2" fillId="5" borderId="25" xfId="0" applyFont="1" applyFill="1" applyBorder="1" applyAlignment="1">
      <alignment horizontal="center" shrinkToFit="1"/>
    </xf>
    <xf numFmtId="0" fontId="6" fillId="5" borderId="21" xfId="0" applyFont="1" applyFill="1" applyBorder="1" applyAlignment="1">
      <alignment horizontal="center" shrinkToFit="1"/>
    </xf>
    <xf numFmtId="179" fontId="2" fillId="6" borderId="44" xfId="0" applyNumberFormat="1" applyFont="1" applyFill="1" applyBorder="1" applyAlignment="1">
      <alignment horizontal="center" shrinkToFit="1"/>
    </xf>
    <xf numFmtId="182" fontId="2" fillId="5" borderId="20" xfId="0" applyNumberFormat="1" applyFont="1" applyFill="1" applyBorder="1" applyAlignment="1">
      <alignment horizontal="center" shrinkToFi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center"/>
    </xf>
    <xf numFmtId="183" fontId="34" fillId="0" borderId="1" xfId="0" applyNumberFormat="1" applyFont="1" applyBorder="1" applyAlignment="1">
      <alignment horizontal="center" shrinkToFit="1"/>
    </xf>
    <xf numFmtId="183" fontId="6" fillId="0" borderId="1" xfId="4" applyNumberFormat="1" applyFont="1" applyBorder="1" applyAlignment="1">
      <alignment horizontal="center" shrinkToFit="1"/>
    </xf>
    <xf numFmtId="0" fontId="6" fillId="0" borderId="41" xfId="0" applyFont="1" applyBorder="1" applyAlignment="1">
      <alignment horizontal="left" vertical="center" shrinkToFit="1"/>
    </xf>
    <xf numFmtId="0" fontId="6" fillId="0" borderId="42" xfId="0" applyFont="1" applyBorder="1" applyAlignment="1">
      <alignment horizontal="center" vertical="center" shrinkToFit="1"/>
    </xf>
    <xf numFmtId="182" fontId="6" fillId="0" borderId="1" xfId="0" applyNumberFormat="1" applyFont="1" applyBorder="1" applyAlignment="1">
      <alignment horizontal="center" vertical="center" shrinkToFit="1"/>
    </xf>
    <xf numFmtId="183" fontId="6" fillId="0" borderId="1" xfId="0" applyNumberFormat="1" applyFont="1" applyBorder="1" applyAlignment="1">
      <alignment horizontal="center" vertical="center" shrinkToFit="1"/>
    </xf>
    <xf numFmtId="183" fontId="6" fillId="0" borderId="1" xfId="4" applyNumberFormat="1" applyFont="1" applyBorder="1" applyAlignment="1">
      <alignment horizontal="center" vertical="center" shrinkToFit="1"/>
    </xf>
    <xf numFmtId="183" fontId="6" fillId="0" borderId="1" xfId="0" applyNumberFormat="1" applyFont="1" applyBorder="1" applyAlignment="1">
      <alignment horizontal="center" shrinkToFit="1"/>
    </xf>
    <xf numFmtId="14" fontId="6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9" fontId="6" fillId="3" borderId="1" xfId="3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9" fontId="6" fillId="3" borderId="1" xfId="3" applyFont="1" applyFill="1" applyBorder="1" applyAlignment="1">
      <alignment horizontal="center" vertical="center"/>
    </xf>
    <xf numFmtId="14" fontId="6" fillId="0" borderId="10" xfId="0" quotePrefix="1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84" fontId="6" fillId="0" borderId="1" xfId="0" applyNumberFormat="1" applyFont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0" fontId="2" fillId="4" borderId="4" xfId="2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35" fillId="3" borderId="0" xfId="0" applyFont="1" applyFill="1" applyAlignment="1">
      <alignment horizontal="center" vertical="center"/>
    </xf>
    <xf numFmtId="0" fontId="6" fillId="0" borderId="0" xfId="0" quotePrefix="1" applyFont="1"/>
    <xf numFmtId="0" fontId="2" fillId="4" borderId="22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2" fillId="3" borderId="5" xfId="0" applyFont="1" applyFill="1" applyBorder="1" applyAlignment="1">
      <alignment horizontal="center" vertical="center"/>
    </xf>
    <xf numFmtId="0" fontId="22" fillId="3" borderId="19" xfId="0" applyFont="1" applyFill="1" applyBorder="1" applyAlignment="1">
      <alignment horizontal="center" vertical="center"/>
    </xf>
    <xf numFmtId="0" fontId="22" fillId="3" borderId="6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41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9" fontId="0" fillId="3" borderId="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9" fontId="0" fillId="3" borderId="2" xfId="3" applyNumberFormat="1" applyFont="1" applyFill="1" applyBorder="1" applyAlignment="1">
      <alignment horizontal="center" vertical="center"/>
    </xf>
    <xf numFmtId="179" fontId="0" fillId="3" borderId="3" xfId="3" applyNumberFormat="1" applyFont="1" applyFill="1" applyBorder="1" applyAlignment="1">
      <alignment horizontal="center" vertical="center"/>
    </xf>
    <xf numFmtId="179" fontId="0" fillId="3" borderId="4" xfId="3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shrinkToFit="1"/>
    </xf>
    <xf numFmtId="0" fontId="6" fillId="0" borderId="3" xfId="0" applyFont="1" applyBorder="1" applyAlignment="1">
      <alignment horizontal="center" shrinkToFit="1"/>
    </xf>
    <xf numFmtId="0" fontId="6" fillId="0" borderId="4" xfId="0" applyFont="1" applyBorder="1" applyAlignment="1">
      <alignment horizontal="center" shrinkToFit="1"/>
    </xf>
    <xf numFmtId="14" fontId="6" fillId="0" borderId="2" xfId="0" applyNumberFormat="1" applyFont="1" applyBorder="1" applyAlignment="1">
      <alignment horizontal="center" shrinkToFit="1"/>
    </xf>
    <xf numFmtId="14" fontId="6" fillId="0" borderId="4" xfId="0" applyNumberFormat="1" applyFont="1" applyBorder="1" applyAlignment="1">
      <alignment horizontal="center" shrinkToFit="1"/>
    </xf>
    <xf numFmtId="0" fontId="2" fillId="4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shrinkToFit="1"/>
    </xf>
    <xf numFmtId="41" fontId="6" fillId="0" borderId="2" xfId="4" applyFont="1" applyBorder="1" applyAlignment="1">
      <alignment horizontal="center" shrinkToFit="1"/>
    </xf>
    <xf numFmtId="41" fontId="6" fillId="0" borderId="3" xfId="4" applyFont="1" applyBorder="1" applyAlignment="1">
      <alignment horizontal="center" shrinkToFit="1"/>
    </xf>
    <xf numFmtId="41" fontId="6" fillId="0" borderId="4" xfId="4" applyFont="1" applyBorder="1" applyAlignment="1">
      <alignment horizontal="center" shrinkToFit="1"/>
    </xf>
    <xf numFmtId="41" fontId="6" fillId="3" borderId="2" xfId="4" applyFont="1" applyFill="1" applyBorder="1" applyAlignment="1">
      <alignment horizontal="center" shrinkToFit="1"/>
    </xf>
    <xf numFmtId="41" fontId="6" fillId="3" borderId="3" xfId="4" applyFont="1" applyFill="1" applyBorder="1" applyAlignment="1">
      <alignment horizontal="center" shrinkToFit="1"/>
    </xf>
    <xf numFmtId="41" fontId="6" fillId="3" borderId="4" xfId="4" applyFont="1" applyFill="1" applyBorder="1" applyAlignment="1">
      <alignment horizontal="center" shrinkToFit="1"/>
    </xf>
    <xf numFmtId="9" fontId="6" fillId="0" borderId="2" xfId="0" applyNumberFormat="1" applyFont="1" applyBorder="1" applyAlignment="1">
      <alignment horizontal="center" shrinkToFit="1"/>
    </xf>
    <xf numFmtId="0" fontId="6" fillId="3" borderId="2" xfId="4" applyNumberFormat="1" applyFont="1" applyFill="1" applyBorder="1" applyAlignment="1">
      <alignment horizontal="center" shrinkToFit="1"/>
    </xf>
    <xf numFmtId="0" fontId="6" fillId="3" borderId="3" xfId="4" applyNumberFormat="1" applyFont="1" applyFill="1" applyBorder="1" applyAlignment="1">
      <alignment horizontal="center" shrinkToFit="1"/>
    </xf>
    <xf numFmtId="0" fontId="6" fillId="3" borderId="4" xfId="4" applyNumberFormat="1" applyFont="1" applyFill="1" applyBorder="1" applyAlignment="1">
      <alignment horizontal="center" shrinkToFit="1"/>
    </xf>
    <xf numFmtId="0" fontId="6" fillId="0" borderId="1" xfId="0" applyFont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" fillId="6" borderId="43" xfId="0" applyFont="1" applyFill="1" applyBorder="1" applyAlignment="1">
      <alignment horizontal="left" shrinkToFit="1"/>
    </xf>
    <xf numFmtId="0" fontId="2" fillId="6" borderId="44" xfId="0" applyFont="1" applyFill="1" applyBorder="1" applyAlignment="1">
      <alignment horizontal="left" shrinkToFit="1"/>
    </xf>
    <xf numFmtId="0" fontId="2" fillId="5" borderId="45" xfId="0" applyFont="1" applyFill="1" applyBorder="1" applyAlignment="1">
      <alignment horizontal="center" shrinkToFit="1"/>
    </xf>
    <xf numFmtId="0" fontId="2" fillId="5" borderId="46" xfId="0" applyFont="1" applyFill="1" applyBorder="1" applyAlignment="1">
      <alignment horizontal="center" shrinkToFi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shrinkToFit="1"/>
    </xf>
    <xf numFmtId="0" fontId="6" fillId="0" borderId="4" xfId="0" applyFont="1" applyBorder="1" applyAlignment="1">
      <alignment horizontal="left" shrinkToFit="1"/>
    </xf>
    <xf numFmtId="0" fontId="2" fillId="6" borderId="2" xfId="0" applyFont="1" applyFill="1" applyBorder="1" applyAlignment="1">
      <alignment horizontal="left" shrinkToFit="1"/>
    </xf>
    <xf numFmtId="0" fontId="2" fillId="6" borderId="4" xfId="0" applyFont="1" applyFill="1" applyBorder="1" applyAlignment="1">
      <alignment horizontal="left" shrinkToFit="1"/>
    </xf>
    <xf numFmtId="0" fontId="2" fillId="0" borderId="2" xfId="0" applyFont="1" applyBorder="1" applyAlignment="1">
      <alignment horizontal="left" shrinkToFit="1"/>
    </xf>
    <xf numFmtId="0" fontId="2" fillId="0" borderId="4" xfId="0" applyFont="1" applyBorder="1" applyAlignment="1">
      <alignment horizontal="left" shrinkToFit="1"/>
    </xf>
    <xf numFmtId="0" fontId="2" fillId="5" borderId="45" xfId="0" applyFont="1" applyFill="1" applyBorder="1" applyAlignment="1">
      <alignment horizontal="left" shrinkToFit="1"/>
    </xf>
    <xf numFmtId="0" fontId="2" fillId="5" borderId="46" xfId="0" applyFont="1" applyFill="1" applyBorder="1" applyAlignment="1">
      <alignment horizontal="left" shrinkToFit="1"/>
    </xf>
    <xf numFmtId="0" fontId="2" fillId="6" borderId="5" xfId="0" applyFont="1" applyFill="1" applyBorder="1" applyAlignment="1">
      <alignment horizontal="left" shrinkToFit="1"/>
    </xf>
    <xf numFmtId="0" fontId="2" fillId="6" borderId="6" xfId="0" applyFont="1" applyFill="1" applyBorder="1" applyAlignment="1">
      <alignment horizontal="left" shrinkToFit="1"/>
    </xf>
    <xf numFmtId="0" fontId="13" fillId="4" borderId="1" xfId="0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181" fontId="8" fillId="0" borderId="10" xfId="0" applyNumberFormat="1" applyFont="1" applyBorder="1" applyAlignment="1">
      <alignment horizontal="center" vertical="center" wrapText="1"/>
    </xf>
    <xf numFmtId="181" fontId="8" fillId="0" borderId="11" xfId="0" applyNumberFormat="1" applyFont="1" applyBorder="1" applyAlignment="1">
      <alignment horizontal="center" vertical="center" wrapText="1"/>
    </xf>
    <xf numFmtId="181" fontId="8" fillId="0" borderId="1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81" fontId="6" fillId="0" borderId="10" xfId="0" applyNumberFormat="1" applyFont="1" applyBorder="1" applyAlignment="1">
      <alignment horizontal="center" vertical="center" wrapText="1"/>
    </xf>
    <xf numFmtId="181" fontId="6" fillId="0" borderId="11" xfId="0" applyNumberFormat="1" applyFont="1" applyBorder="1" applyAlignment="1">
      <alignment horizontal="center" vertical="center" wrapText="1"/>
    </xf>
    <xf numFmtId="181" fontId="6" fillId="0" borderId="12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81" fontId="6" fillId="0" borderId="10" xfId="0" applyNumberFormat="1" applyFont="1" applyBorder="1" applyAlignment="1">
      <alignment horizontal="center" vertical="center"/>
    </xf>
    <xf numFmtId="181" fontId="6" fillId="0" borderId="11" xfId="0" applyNumberFormat="1" applyFont="1" applyBorder="1" applyAlignment="1">
      <alignment horizontal="center" vertical="center"/>
    </xf>
    <xf numFmtId="181" fontId="6" fillId="0" borderId="12" xfId="0" applyNumberFormat="1" applyFont="1" applyBorder="1" applyAlignment="1">
      <alignment horizontal="center" vertical="center"/>
    </xf>
    <xf numFmtId="0" fontId="2" fillId="4" borderId="10" xfId="2" applyFont="1" applyFill="1" applyBorder="1" applyAlignment="1">
      <alignment horizontal="center" vertical="center"/>
    </xf>
    <xf numFmtId="0" fontId="2" fillId="4" borderId="11" xfId="2" applyFont="1" applyFill="1" applyBorder="1" applyAlignment="1">
      <alignment horizontal="center" vertical="center"/>
    </xf>
    <xf numFmtId="0" fontId="2" fillId="4" borderId="12" xfId="2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3" fillId="4" borderId="10" xfId="2" applyFont="1" applyFill="1" applyBorder="1" applyAlignment="1">
      <alignment horizontal="center" vertical="center"/>
    </xf>
    <xf numFmtId="0" fontId="13" fillId="4" borderId="11" xfId="2" applyFont="1" applyFill="1" applyBorder="1" applyAlignment="1">
      <alignment horizontal="center" vertical="center"/>
    </xf>
    <xf numFmtId="0" fontId="13" fillId="4" borderId="12" xfId="2" applyFont="1" applyFill="1" applyBorder="1" applyAlignment="1">
      <alignment horizontal="center" vertical="center"/>
    </xf>
    <xf numFmtId="0" fontId="2" fillId="4" borderId="5" xfId="2" applyFont="1" applyFill="1" applyBorder="1" applyAlignment="1">
      <alignment horizontal="center" vertical="center" wrapText="1"/>
    </xf>
    <xf numFmtId="0" fontId="2" fillId="4" borderId="6" xfId="2" applyFont="1" applyFill="1" applyBorder="1" applyAlignment="1">
      <alignment horizontal="center" vertical="center" wrapText="1"/>
    </xf>
    <xf numFmtId="0" fontId="2" fillId="4" borderId="7" xfId="2" applyFont="1" applyFill="1" applyBorder="1" applyAlignment="1">
      <alignment horizontal="center" vertical="center" wrapText="1"/>
    </xf>
    <xf numFmtId="0" fontId="2" fillId="4" borderId="9" xfId="2" applyFont="1" applyFill="1" applyBorder="1" applyAlignment="1">
      <alignment horizontal="center" vertical="center" wrapText="1"/>
    </xf>
  </cellXfs>
  <cellStyles count="5">
    <cellStyle name="Blue" xfId="1"/>
    <cellStyle name="메모" xfId="2" builtinId="10"/>
    <cellStyle name="백분율" xfId="3" builtinId="5"/>
    <cellStyle name="쉼표 [0]" xfId="4" builtinId="6"/>
    <cellStyle name="표준" xfId="0" builtinId="0"/>
  </cellStyles>
  <dxfs count="0"/>
  <tableStyles count="0" defaultTableStyle="TableStyleMedium2" defaultPivotStyle="PivotStyleLight16"/>
  <colors>
    <mruColors>
      <color rgb="FFEAD7C8"/>
      <color rgb="FFCB9B77"/>
      <color rgb="FFCAC478"/>
      <color rgb="FFB18CFC"/>
      <color rgb="FFFBC4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T32"/>
  <sheetViews>
    <sheetView tabSelected="1" zoomScale="90" zoomScaleNormal="90" workbookViewId="0"/>
  </sheetViews>
  <sheetFormatPr defaultColWidth="9" defaultRowHeight="16.5" x14ac:dyDescent="0.3"/>
  <cols>
    <col min="1" max="1" width="3.625" style="34" customWidth="1"/>
    <col min="2" max="16" width="9" style="34"/>
    <col min="17" max="18" width="9" style="34" customWidth="1"/>
    <col min="19" max="16384" width="9" style="34"/>
  </cols>
  <sheetData>
    <row r="1" spans="2:20" ht="17.25" thickBot="1" x14ac:dyDescent="0.35"/>
    <row r="2" spans="2:20" ht="17.25" thickBot="1" x14ac:dyDescent="0.35">
      <c r="B2" s="278" t="s">
        <v>123</v>
      </c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80"/>
    </row>
    <row r="3" spans="2:20" x14ac:dyDescent="0.3">
      <c r="B3" s="108" t="s">
        <v>268</v>
      </c>
      <c r="C3" s="109"/>
      <c r="D3" s="109"/>
      <c r="E3" s="110"/>
      <c r="F3" s="110"/>
      <c r="G3" s="110"/>
      <c r="H3" s="111"/>
      <c r="I3" s="109"/>
      <c r="J3" s="110"/>
      <c r="K3" s="110"/>
      <c r="L3" s="110"/>
      <c r="M3" s="110"/>
      <c r="N3" s="110"/>
      <c r="O3" s="110"/>
      <c r="P3" s="110"/>
      <c r="Q3" s="110"/>
      <c r="R3" s="110"/>
      <c r="S3" s="112"/>
      <c r="T3" s="107"/>
    </row>
    <row r="4" spans="2:20" x14ac:dyDescent="0.3">
      <c r="B4" s="103" t="s">
        <v>278</v>
      </c>
      <c r="C4" s="120"/>
      <c r="D4" s="30"/>
      <c r="E4" s="28"/>
      <c r="F4" s="28"/>
      <c r="G4" s="28"/>
      <c r="H4" s="31"/>
      <c r="I4" s="30"/>
      <c r="J4" s="28"/>
      <c r="K4" s="28"/>
      <c r="L4" s="28"/>
      <c r="M4" s="28"/>
      <c r="N4" s="28"/>
      <c r="O4" s="28"/>
      <c r="P4" s="28"/>
      <c r="Q4" s="28"/>
      <c r="R4" s="28"/>
      <c r="S4" s="35"/>
      <c r="T4" s="107"/>
    </row>
    <row r="5" spans="2:20" x14ac:dyDescent="0.3">
      <c r="B5" s="103" t="s">
        <v>237</v>
      </c>
      <c r="C5" s="120"/>
      <c r="D5" s="120"/>
      <c r="E5" s="28"/>
      <c r="F5" s="28"/>
      <c r="G5" s="28"/>
      <c r="H5" s="31"/>
      <c r="I5" s="120"/>
      <c r="J5" s="28"/>
      <c r="K5" s="28"/>
      <c r="L5" s="28"/>
      <c r="M5" s="28"/>
      <c r="N5" s="28"/>
      <c r="O5" s="28"/>
      <c r="P5" s="28"/>
      <c r="Q5" s="28"/>
      <c r="R5" s="28"/>
      <c r="S5" s="35"/>
      <c r="T5" s="107"/>
    </row>
    <row r="6" spans="2:20" x14ac:dyDescent="0.3">
      <c r="B6" s="103" t="s">
        <v>250</v>
      </c>
      <c r="C6" s="120"/>
      <c r="D6" s="120"/>
      <c r="E6" s="28"/>
      <c r="F6" s="28"/>
      <c r="G6" s="28"/>
      <c r="H6" s="31"/>
      <c r="I6" s="120"/>
      <c r="J6" s="28"/>
      <c r="K6" s="28"/>
      <c r="L6" s="28"/>
      <c r="M6" s="28"/>
      <c r="N6" s="28"/>
      <c r="O6" s="28"/>
      <c r="P6" s="28"/>
      <c r="Q6" s="28"/>
      <c r="R6" s="28"/>
      <c r="S6" s="35"/>
      <c r="T6" s="107"/>
    </row>
    <row r="7" spans="2:20" x14ac:dyDescent="0.3">
      <c r="B7" s="103" t="s">
        <v>236</v>
      </c>
      <c r="C7" s="120"/>
      <c r="D7" s="120"/>
      <c r="E7" s="28"/>
      <c r="F7" s="28"/>
      <c r="G7" s="28"/>
      <c r="H7" s="31"/>
      <c r="I7" s="120"/>
      <c r="J7" s="28"/>
      <c r="K7" s="28"/>
      <c r="L7" s="28"/>
      <c r="M7" s="28"/>
      <c r="N7" s="29"/>
      <c r="O7" s="29"/>
      <c r="P7" s="29"/>
      <c r="Q7" s="29"/>
      <c r="R7" s="33"/>
      <c r="S7" s="36"/>
    </row>
    <row r="8" spans="2:20" x14ac:dyDescent="0.3">
      <c r="B8" s="103" t="s">
        <v>260</v>
      </c>
      <c r="C8" s="120"/>
      <c r="D8" s="120"/>
      <c r="E8" s="28"/>
      <c r="F8" s="28"/>
      <c r="G8" s="28"/>
      <c r="H8" s="31"/>
      <c r="I8" s="120"/>
      <c r="J8" s="28"/>
      <c r="K8" s="28"/>
      <c r="L8" s="28"/>
      <c r="M8" s="28"/>
      <c r="N8" s="29"/>
      <c r="O8" s="29"/>
      <c r="P8" s="29"/>
      <c r="Q8" s="29"/>
      <c r="R8" s="33"/>
      <c r="S8" s="36"/>
    </row>
    <row r="9" spans="2:20" x14ac:dyDescent="0.3">
      <c r="B9" s="103" t="s">
        <v>261</v>
      </c>
      <c r="C9" s="120"/>
      <c r="D9" s="120"/>
      <c r="E9" s="28"/>
      <c r="F9" s="28"/>
      <c r="G9" s="28"/>
      <c r="H9" s="31"/>
      <c r="I9" s="120"/>
      <c r="J9" s="28"/>
      <c r="K9" s="28"/>
      <c r="L9" s="28"/>
      <c r="M9" s="28"/>
      <c r="N9" s="29"/>
      <c r="O9" s="29"/>
      <c r="P9" s="29"/>
      <c r="Q9" s="29"/>
      <c r="R9" s="33"/>
      <c r="S9" s="36"/>
    </row>
    <row r="10" spans="2:20" x14ac:dyDescent="0.3">
      <c r="B10" s="103" t="s">
        <v>267</v>
      </c>
      <c r="C10" s="120"/>
      <c r="D10" s="120"/>
      <c r="E10" s="28"/>
      <c r="F10" s="28"/>
      <c r="G10" s="28"/>
      <c r="H10" s="31"/>
      <c r="I10" s="120"/>
      <c r="J10" s="28"/>
      <c r="K10" s="28"/>
      <c r="L10" s="28"/>
      <c r="M10" s="28"/>
      <c r="N10" s="28"/>
      <c r="O10" s="28"/>
      <c r="P10" s="28"/>
      <c r="Q10" s="28"/>
      <c r="R10" s="147"/>
      <c r="S10" s="148"/>
    </row>
    <row r="11" spans="2:20" x14ac:dyDescent="0.3">
      <c r="B11" s="103" t="s">
        <v>265</v>
      </c>
      <c r="C11" s="120"/>
      <c r="D11" s="120"/>
      <c r="E11" s="28"/>
      <c r="F11" s="28"/>
      <c r="G11" s="28"/>
      <c r="H11" s="31"/>
      <c r="I11" s="120"/>
      <c r="J11" s="28"/>
      <c r="K11" s="28"/>
      <c r="L11" s="28"/>
      <c r="M11" s="28"/>
      <c r="N11" s="28"/>
      <c r="O11" s="28"/>
      <c r="P11" s="28"/>
      <c r="Q11" s="28"/>
      <c r="R11" s="147"/>
      <c r="S11" s="148"/>
      <c r="T11" s="194"/>
    </row>
    <row r="12" spans="2:20" x14ac:dyDescent="0.3">
      <c r="B12" s="103" t="s">
        <v>266</v>
      </c>
      <c r="C12" s="120"/>
      <c r="D12" s="120"/>
      <c r="E12" s="28"/>
      <c r="F12" s="28"/>
      <c r="G12" s="28"/>
      <c r="H12" s="31"/>
      <c r="I12" s="120"/>
      <c r="J12" s="28"/>
      <c r="K12" s="28"/>
      <c r="L12" s="28"/>
      <c r="M12" s="28"/>
      <c r="N12" s="28"/>
      <c r="O12" s="28"/>
      <c r="P12" s="28"/>
      <c r="Q12" s="28"/>
      <c r="R12" s="147"/>
      <c r="S12" s="148"/>
    </row>
    <row r="13" spans="2:20" x14ac:dyDescent="0.3">
      <c r="B13" s="103" t="s">
        <v>460</v>
      </c>
      <c r="C13" s="120"/>
      <c r="D13" s="120"/>
      <c r="E13" s="28"/>
      <c r="F13" s="28"/>
      <c r="G13" s="28"/>
      <c r="H13" s="31"/>
      <c r="I13" s="120"/>
      <c r="J13" s="28"/>
      <c r="K13" s="28"/>
      <c r="L13" s="28"/>
      <c r="M13" s="28"/>
      <c r="N13" s="29"/>
      <c r="O13" s="29"/>
      <c r="P13" s="29"/>
      <c r="Q13" s="29"/>
      <c r="R13" s="33"/>
      <c r="S13" s="36"/>
    </row>
    <row r="14" spans="2:20" x14ac:dyDescent="0.3">
      <c r="B14" s="103" t="s">
        <v>255</v>
      </c>
      <c r="C14" s="120"/>
      <c r="D14" s="120"/>
      <c r="E14" s="28"/>
      <c r="F14" s="28"/>
      <c r="G14" s="28"/>
      <c r="H14" s="121"/>
      <c r="I14" s="120"/>
      <c r="J14" s="28"/>
      <c r="K14" s="28"/>
      <c r="L14" s="28"/>
      <c r="M14" s="28"/>
      <c r="N14" s="29"/>
      <c r="O14" s="32"/>
      <c r="P14" s="32"/>
      <c r="Q14" s="32"/>
      <c r="R14" s="29"/>
      <c r="S14" s="37"/>
    </row>
    <row r="15" spans="2:20" x14ac:dyDescent="0.3">
      <c r="B15" s="103" t="s">
        <v>124</v>
      </c>
      <c r="C15" s="120"/>
      <c r="D15" s="120"/>
      <c r="E15" s="28"/>
      <c r="F15" s="28"/>
      <c r="G15" s="28"/>
      <c r="H15" s="31"/>
      <c r="I15" s="31"/>
      <c r="J15" s="120"/>
      <c r="K15" s="120"/>
      <c r="L15" s="28"/>
      <c r="M15" s="28"/>
      <c r="N15" s="29"/>
      <c r="O15" s="29"/>
      <c r="P15" s="29"/>
      <c r="Q15" s="29"/>
      <c r="R15" s="29"/>
      <c r="S15" s="37"/>
    </row>
    <row r="16" spans="2:20" x14ac:dyDescent="0.3">
      <c r="B16" s="103" t="s">
        <v>253</v>
      </c>
      <c r="C16" s="120"/>
      <c r="D16" s="120"/>
      <c r="E16" s="28"/>
      <c r="F16" s="28"/>
      <c r="G16" s="28"/>
      <c r="H16" s="31"/>
      <c r="I16" s="31"/>
      <c r="J16" s="120"/>
      <c r="K16" s="120"/>
      <c r="L16" s="28"/>
      <c r="M16" s="28"/>
      <c r="N16" s="29"/>
      <c r="O16" s="29"/>
      <c r="P16" s="29"/>
      <c r="Q16" s="29"/>
      <c r="R16" s="29"/>
      <c r="S16" s="37"/>
    </row>
    <row r="17" spans="2:19" x14ac:dyDescent="0.3">
      <c r="B17" s="103" t="s">
        <v>251</v>
      </c>
      <c r="C17" s="120"/>
      <c r="D17" s="120"/>
      <c r="E17" s="28"/>
      <c r="F17" s="28"/>
      <c r="G17" s="28"/>
      <c r="H17" s="31"/>
      <c r="I17" s="31"/>
      <c r="J17" s="120"/>
      <c r="K17" s="120"/>
      <c r="L17" s="28"/>
      <c r="M17" s="28"/>
      <c r="N17" s="29"/>
      <c r="O17" s="29"/>
      <c r="P17" s="29"/>
      <c r="Q17" s="106"/>
      <c r="R17" s="29"/>
      <c r="S17" s="37"/>
    </row>
    <row r="18" spans="2:19" x14ac:dyDescent="0.3">
      <c r="B18" s="103" t="s">
        <v>125</v>
      </c>
      <c r="C18" s="120"/>
      <c r="D18" s="120"/>
      <c r="E18" s="28"/>
      <c r="F18" s="28"/>
      <c r="G18" s="28"/>
      <c r="H18" s="122"/>
      <c r="I18" s="122"/>
      <c r="J18" s="120"/>
      <c r="K18" s="120"/>
      <c r="L18" s="28"/>
      <c r="M18" s="28"/>
      <c r="N18" s="29"/>
      <c r="O18" s="29"/>
      <c r="P18" s="33"/>
      <c r="Q18" s="33"/>
      <c r="R18" s="33"/>
      <c r="S18" s="36"/>
    </row>
    <row r="19" spans="2:19" x14ac:dyDescent="0.3">
      <c r="B19" s="103" t="s">
        <v>279</v>
      </c>
      <c r="C19" s="120"/>
      <c r="D19" s="120"/>
      <c r="E19" s="28"/>
      <c r="F19" s="28"/>
      <c r="G19" s="28"/>
      <c r="H19" s="121"/>
      <c r="I19" s="120"/>
      <c r="J19" s="28"/>
      <c r="K19" s="28"/>
      <c r="L19" s="28"/>
      <c r="M19" s="28"/>
      <c r="N19" s="29"/>
      <c r="O19" s="32"/>
      <c r="P19" s="32"/>
      <c r="Q19" s="32"/>
      <c r="R19" s="29"/>
      <c r="S19" s="37"/>
    </row>
    <row r="20" spans="2:19" x14ac:dyDescent="0.3">
      <c r="B20" s="103" t="s">
        <v>338</v>
      </c>
      <c r="C20" s="120"/>
      <c r="D20" s="120"/>
      <c r="E20" s="28"/>
      <c r="F20" s="28"/>
      <c r="G20" s="28"/>
      <c r="H20" s="121"/>
      <c r="I20" s="120"/>
      <c r="J20" s="199"/>
      <c r="K20" s="28"/>
      <c r="L20" s="28"/>
      <c r="M20" s="28"/>
      <c r="N20" s="29"/>
      <c r="O20" s="32"/>
      <c r="P20" s="32"/>
      <c r="Q20" s="32"/>
      <c r="R20" s="29"/>
      <c r="S20" s="37"/>
    </row>
    <row r="21" spans="2:19" x14ac:dyDescent="0.3">
      <c r="B21" s="103" t="s">
        <v>130</v>
      </c>
      <c r="C21" s="120"/>
      <c r="D21" s="120"/>
      <c r="E21" s="28"/>
      <c r="F21" s="28"/>
      <c r="G21" s="28"/>
      <c r="H21" s="121"/>
      <c r="I21" s="120"/>
      <c r="J21" s="28"/>
      <c r="K21" s="28"/>
      <c r="L21" s="28"/>
      <c r="M21" s="28"/>
      <c r="N21" s="29"/>
      <c r="O21" s="32"/>
      <c r="P21" s="32"/>
      <c r="Q21" s="32"/>
      <c r="R21" s="29"/>
      <c r="S21" s="37"/>
    </row>
    <row r="22" spans="2:19" x14ac:dyDescent="0.3">
      <c r="B22" s="103" t="s">
        <v>459</v>
      </c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32"/>
      <c r="O22" s="32"/>
      <c r="P22" s="32"/>
      <c r="Q22" s="32"/>
      <c r="R22" s="32"/>
      <c r="S22" s="38"/>
    </row>
    <row r="23" spans="2:19" x14ac:dyDescent="0.3">
      <c r="B23" s="103" t="s">
        <v>126</v>
      </c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32"/>
      <c r="O23" s="32"/>
      <c r="P23" s="32"/>
      <c r="Q23" s="32"/>
      <c r="R23" s="32"/>
      <c r="S23" s="38"/>
    </row>
    <row r="24" spans="2:19" x14ac:dyDescent="0.3">
      <c r="B24" s="103" t="s">
        <v>127</v>
      </c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32"/>
      <c r="O24" s="32"/>
      <c r="P24" s="32"/>
      <c r="Q24" s="32"/>
      <c r="R24" s="32"/>
      <c r="S24" s="38"/>
    </row>
    <row r="25" spans="2:19" x14ac:dyDescent="0.3">
      <c r="B25" s="103" t="s">
        <v>128</v>
      </c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32"/>
      <c r="O25" s="32"/>
      <c r="P25" s="32"/>
      <c r="Q25" s="32"/>
      <c r="R25" s="32"/>
      <c r="S25" s="38"/>
    </row>
    <row r="26" spans="2:19" x14ac:dyDescent="0.3">
      <c r="B26" s="123" t="s">
        <v>129</v>
      </c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32"/>
      <c r="O26" s="32"/>
      <c r="P26" s="32"/>
      <c r="Q26" s="32"/>
      <c r="R26" s="32"/>
      <c r="S26" s="38"/>
    </row>
    <row r="27" spans="2:19" ht="17.25" thickBot="1" x14ac:dyDescent="0.35">
      <c r="B27" s="124" t="s">
        <v>252</v>
      </c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39"/>
      <c r="O27" s="39"/>
      <c r="P27" s="39"/>
      <c r="Q27" s="39"/>
      <c r="R27" s="39"/>
      <c r="S27" s="40"/>
    </row>
    <row r="31" spans="2:19" x14ac:dyDescent="0.3"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</row>
    <row r="32" spans="2:19" x14ac:dyDescent="0.3">
      <c r="B32"/>
    </row>
  </sheetData>
  <mergeCells count="1">
    <mergeCell ref="B2:S2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D28"/>
  <sheetViews>
    <sheetView zoomScale="90" zoomScaleNormal="90" workbookViewId="0">
      <selection activeCell="B2" sqref="B2"/>
    </sheetView>
  </sheetViews>
  <sheetFormatPr defaultRowHeight="16.5" x14ac:dyDescent="0.3"/>
  <cols>
    <col min="1" max="1" width="3.625" customWidth="1"/>
    <col min="2" max="2" width="64.125" bestFit="1" customWidth="1"/>
    <col min="3" max="3" width="94.125" bestFit="1" customWidth="1"/>
    <col min="4" max="4" width="25" bestFit="1" customWidth="1"/>
  </cols>
  <sheetData>
    <row r="1" spans="2:4" ht="17.25" customHeight="1" x14ac:dyDescent="0.3"/>
    <row r="2" spans="2:4" ht="17.25" thickBot="1" x14ac:dyDescent="0.35">
      <c r="B2" s="152" t="s">
        <v>289</v>
      </c>
      <c r="C2" s="153"/>
      <c r="D2" s="153"/>
    </row>
    <row r="3" spans="2:4" ht="17.25" thickBot="1" x14ac:dyDescent="0.35">
      <c r="B3" s="154" t="s">
        <v>290</v>
      </c>
      <c r="C3" s="155" t="s">
        <v>291</v>
      </c>
      <c r="D3" s="154" t="s">
        <v>292</v>
      </c>
    </row>
    <row r="4" spans="2:4" ht="17.25" thickTop="1" x14ac:dyDescent="0.3">
      <c r="B4" s="156" t="s">
        <v>293</v>
      </c>
      <c r="C4" s="157"/>
      <c r="D4" s="158"/>
    </row>
    <row r="5" spans="2:4" x14ac:dyDescent="0.3">
      <c r="B5" s="159" t="s">
        <v>294</v>
      </c>
      <c r="C5" s="160" t="s">
        <v>295</v>
      </c>
      <c r="D5" s="161" t="s">
        <v>296</v>
      </c>
    </row>
    <row r="6" spans="2:4" x14ac:dyDescent="0.3">
      <c r="B6" s="162" t="s">
        <v>297</v>
      </c>
      <c r="C6" s="163" t="s">
        <v>298</v>
      </c>
      <c r="D6" s="164" t="s">
        <v>296</v>
      </c>
    </row>
    <row r="7" spans="2:4" x14ac:dyDescent="0.3">
      <c r="B7" s="159"/>
      <c r="C7" s="160" t="s">
        <v>299</v>
      </c>
      <c r="D7" s="161" t="s">
        <v>296</v>
      </c>
    </row>
    <row r="8" spans="2:4" x14ac:dyDescent="0.3">
      <c r="B8" s="165" t="s">
        <v>300</v>
      </c>
      <c r="C8" s="163" t="s">
        <v>301</v>
      </c>
      <c r="D8" s="164" t="s">
        <v>296</v>
      </c>
    </row>
    <row r="9" spans="2:4" x14ac:dyDescent="0.3">
      <c r="B9" s="166"/>
      <c r="C9" s="160" t="s">
        <v>302</v>
      </c>
      <c r="D9" s="161" t="s">
        <v>296</v>
      </c>
    </row>
    <row r="10" spans="2:4" x14ac:dyDescent="0.3">
      <c r="B10" s="167" t="s">
        <v>303</v>
      </c>
      <c r="C10" s="168" t="s">
        <v>304</v>
      </c>
      <c r="D10" s="169" t="s">
        <v>296</v>
      </c>
    </row>
    <row r="11" spans="2:4" x14ac:dyDescent="0.3">
      <c r="B11" s="170" t="s">
        <v>305</v>
      </c>
      <c r="C11" s="171"/>
      <c r="D11" s="172"/>
    </row>
    <row r="12" spans="2:4" x14ac:dyDescent="0.3">
      <c r="B12" s="173" t="s">
        <v>306</v>
      </c>
      <c r="C12" s="171" t="s">
        <v>307</v>
      </c>
      <c r="D12" s="172" t="s">
        <v>308</v>
      </c>
    </row>
    <row r="13" spans="2:4" x14ac:dyDescent="0.3">
      <c r="B13" s="171"/>
      <c r="C13" s="171" t="s">
        <v>309</v>
      </c>
      <c r="D13" s="172" t="s">
        <v>308</v>
      </c>
    </row>
    <row r="14" spans="2:4" x14ac:dyDescent="0.3">
      <c r="B14" s="171"/>
      <c r="C14" s="171" t="s">
        <v>310</v>
      </c>
      <c r="D14" s="172" t="s">
        <v>308</v>
      </c>
    </row>
    <row r="15" spans="2:4" x14ac:dyDescent="0.3">
      <c r="B15" s="174"/>
      <c r="C15" s="174" t="s">
        <v>311</v>
      </c>
      <c r="D15" s="175" t="s">
        <v>308</v>
      </c>
    </row>
    <row r="16" spans="2:4" x14ac:dyDescent="0.3">
      <c r="B16" s="159" t="s">
        <v>312</v>
      </c>
      <c r="C16" s="160" t="s">
        <v>313</v>
      </c>
      <c r="D16" s="161" t="s">
        <v>314</v>
      </c>
    </row>
    <row r="17" spans="2:4" ht="49.5" x14ac:dyDescent="0.3">
      <c r="B17" s="162" t="s">
        <v>315</v>
      </c>
      <c r="C17" s="176" t="s">
        <v>316</v>
      </c>
      <c r="D17" s="177" t="s">
        <v>317</v>
      </c>
    </row>
    <row r="18" spans="2:4" x14ac:dyDescent="0.3">
      <c r="B18" s="171"/>
      <c r="C18" s="171" t="s">
        <v>318</v>
      </c>
      <c r="D18" s="172" t="s">
        <v>319</v>
      </c>
    </row>
    <row r="19" spans="2:4" x14ac:dyDescent="0.3">
      <c r="B19" s="160"/>
      <c r="C19" s="160" t="s">
        <v>320</v>
      </c>
      <c r="D19" s="161" t="s">
        <v>319</v>
      </c>
    </row>
    <row r="20" spans="2:4" ht="33" x14ac:dyDescent="0.3">
      <c r="B20" s="178" t="s">
        <v>321</v>
      </c>
      <c r="C20" s="160" t="s">
        <v>519</v>
      </c>
      <c r="D20" s="179" t="s">
        <v>322</v>
      </c>
    </row>
    <row r="21" spans="2:4" x14ac:dyDescent="0.3">
      <c r="B21" s="167" t="s">
        <v>323</v>
      </c>
      <c r="C21" s="168" t="s">
        <v>324</v>
      </c>
      <c r="D21" s="169" t="s">
        <v>325</v>
      </c>
    </row>
    <row r="22" spans="2:4" x14ac:dyDescent="0.3">
      <c r="B22" s="170" t="s">
        <v>326</v>
      </c>
      <c r="C22" s="157"/>
      <c r="D22" s="180"/>
    </row>
    <row r="23" spans="2:4" x14ac:dyDescent="0.3">
      <c r="B23" s="178" t="s">
        <v>327</v>
      </c>
      <c r="C23" s="160" t="s">
        <v>518</v>
      </c>
      <c r="D23" s="161" t="s">
        <v>464</v>
      </c>
    </row>
    <row r="24" spans="2:4" x14ac:dyDescent="0.3">
      <c r="B24" s="178" t="s">
        <v>328</v>
      </c>
      <c r="C24" s="160" t="s">
        <v>329</v>
      </c>
      <c r="D24" s="161" t="s">
        <v>464</v>
      </c>
    </row>
    <row r="25" spans="2:4" x14ac:dyDescent="0.3">
      <c r="B25" s="165" t="s">
        <v>330</v>
      </c>
      <c r="C25" s="163" t="s">
        <v>331</v>
      </c>
      <c r="D25" s="164" t="s">
        <v>332</v>
      </c>
    </row>
    <row r="26" spans="2:4" x14ac:dyDescent="0.3">
      <c r="B26" s="208"/>
      <c r="C26" s="163" t="s">
        <v>520</v>
      </c>
      <c r="D26" s="164" t="s">
        <v>319</v>
      </c>
    </row>
    <row r="27" spans="2:4" x14ac:dyDescent="0.3">
      <c r="B27" s="181"/>
      <c r="C27" s="182" t="s">
        <v>333</v>
      </c>
      <c r="D27" s="183" t="s">
        <v>334</v>
      </c>
    </row>
    <row r="28" spans="2:4" ht="17.25" thickBot="1" x14ac:dyDescent="0.35">
      <c r="B28" s="184" t="s">
        <v>463</v>
      </c>
      <c r="C28" s="185" t="s">
        <v>335</v>
      </c>
      <c r="D28" s="186" t="s">
        <v>464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showGridLines="0" zoomScaleNormal="100" workbookViewId="0">
      <selection activeCell="F9" sqref="F9"/>
    </sheetView>
  </sheetViews>
  <sheetFormatPr defaultRowHeight="16.5" x14ac:dyDescent="0.3"/>
  <cols>
    <col min="2" max="2" width="27.5" customWidth="1"/>
    <col min="3" max="3" width="20.5" customWidth="1"/>
    <col min="4" max="4" width="12.25" customWidth="1"/>
    <col min="5" max="5" width="23.375" customWidth="1"/>
    <col min="6" max="6" width="12.375" customWidth="1"/>
  </cols>
  <sheetData>
    <row r="2" spans="2:6" x14ac:dyDescent="0.3">
      <c r="B2" s="285" t="s">
        <v>277</v>
      </c>
      <c r="C2" s="286"/>
      <c r="D2" s="286"/>
      <c r="E2" s="286"/>
      <c r="F2" s="287"/>
    </row>
    <row r="3" spans="2:6" x14ac:dyDescent="0.3">
      <c r="B3" s="288"/>
      <c r="C3" s="289"/>
      <c r="D3" s="289"/>
      <c r="E3" s="289"/>
      <c r="F3" s="290"/>
    </row>
    <row r="4" spans="2:6" x14ac:dyDescent="0.3">
      <c r="B4" s="90"/>
      <c r="C4" s="90"/>
      <c r="D4" s="90"/>
      <c r="E4" s="90"/>
      <c r="F4" s="90"/>
    </row>
    <row r="5" spans="2:6" ht="20.100000000000001" customHeight="1" x14ac:dyDescent="0.3">
      <c r="B5" s="91" t="s">
        <v>207</v>
      </c>
      <c r="C5" s="281">
        <f>'1. 개요'!C15:E15</f>
        <v>0</v>
      </c>
      <c r="D5" s="282"/>
      <c r="E5" s="282"/>
      <c r="F5" s="283"/>
    </row>
    <row r="6" spans="2:6" ht="20.100000000000001" customHeight="1" x14ac:dyDescent="0.3">
      <c r="B6" s="294" t="s">
        <v>151</v>
      </c>
      <c r="C6" s="88" t="s">
        <v>152</v>
      </c>
      <c r="D6" s="291">
        <f>'1. 개요'!C3:E3</f>
        <v>0</v>
      </c>
      <c r="E6" s="292"/>
      <c r="F6" s="293"/>
    </row>
    <row r="7" spans="2:6" ht="20.100000000000001" customHeight="1" x14ac:dyDescent="0.3">
      <c r="B7" s="295"/>
      <c r="C7" s="88" t="s">
        <v>138</v>
      </c>
      <c r="D7" s="105">
        <f>'1. 개요'!C6</f>
        <v>36525</v>
      </c>
      <c r="E7" s="88" t="s">
        <v>235</v>
      </c>
      <c r="F7" s="104">
        <f>'1. 개요'!E6</f>
        <v>36892</v>
      </c>
    </row>
    <row r="8" spans="2:6" ht="20.100000000000001" customHeight="1" x14ac:dyDescent="0.3">
      <c r="B8" s="294" t="s">
        <v>186</v>
      </c>
      <c r="C8" s="198" t="s">
        <v>208</v>
      </c>
      <c r="D8" s="198" t="s">
        <v>458</v>
      </c>
      <c r="E8" s="198" t="s">
        <v>208</v>
      </c>
      <c r="F8" s="198" t="s">
        <v>458</v>
      </c>
    </row>
    <row r="9" spans="2:6" ht="20.100000000000001" customHeight="1" x14ac:dyDescent="0.3">
      <c r="B9" s="296"/>
      <c r="C9" s="88" t="s">
        <v>185</v>
      </c>
      <c r="D9" s="116">
        <f>COUNTA('5. 운용인력 현황 및 유지율'!D4:D6)</f>
        <v>2</v>
      </c>
      <c r="E9" s="117" t="s">
        <v>457</v>
      </c>
      <c r="F9" s="207">
        <f>COUNTA('5. 운용인력 현황 및 유지율'!C23:C31)</f>
        <v>0</v>
      </c>
    </row>
    <row r="10" spans="2:6" ht="20.100000000000001" customHeight="1" x14ac:dyDescent="0.3">
      <c r="B10" s="91" t="s">
        <v>188</v>
      </c>
      <c r="C10" s="88" t="s">
        <v>192</v>
      </c>
      <c r="D10" s="100">
        <f>'1. 개요'!C22</f>
        <v>0</v>
      </c>
      <c r="E10" s="88" t="s">
        <v>187</v>
      </c>
      <c r="F10" s="98">
        <f>'1. 개요'!E22</f>
        <v>0</v>
      </c>
    </row>
    <row r="11" spans="2:6" ht="20.100000000000001" customHeight="1" x14ac:dyDescent="0.3">
      <c r="B11" s="91" t="s">
        <v>191</v>
      </c>
      <c r="C11" s="88" t="s">
        <v>189</v>
      </c>
      <c r="D11" s="98">
        <f>'1. 개요'!C23</f>
        <v>0</v>
      </c>
      <c r="E11" s="88" t="s">
        <v>190</v>
      </c>
      <c r="F11" s="101" t="e">
        <f>'1. 개요'!E23</f>
        <v>#DIV/0!</v>
      </c>
    </row>
    <row r="12" spans="2:6" ht="20.100000000000001" customHeight="1" x14ac:dyDescent="0.3">
      <c r="B12" s="294" t="s">
        <v>193</v>
      </c>
      <c r="C12" s="88" t="s">
        <v>194</v>
      </c>
      <c r="D12" s="89" t="e">
        <f>'2. 청산펀드'!N9</f>
        <v>#NUM!</v>
      </c>
      <c r="E12" s="88" t="s">
        <v>195</v>
      </c>
      <c r="F12" s="89" t="e">
        <f>'3. 운용중인 펀드'!O9</f>
        <v>#NUM!</v>
      </c>
    </row>
    <row r="13" spans="2:6" ht="20.100000000000001" customHeight="1" x14ac:dyDescent="0.3">
      <c r="B13" s="296"/>
      <c r="C13" s="303" t="s">
        <v>196</v>
      </c>
      <c r="D13" s="305" t="e">
        <f>'2. 청산펀드'!L9</f>
        <v>#DIV/0!</v>
      </c>
      <c r="E13" s="88" t="s">
        <v>197</v>
      </c>
      <c r="F13" s="89" t="e">
        <f>'3. 운용중인 펀드'!M9</f>
        <v>#DIV/0!</v>
      </c>
    </row>
    <row r="14" spans="2:6" ht="20.100000000000001" customHeight="1" x14ac:dyDescent="0.3">
      <c r="B14" s="295"/>
      <c r="C14" s="304"/>
      <c r="D14" s="306"/>
      <c r="E14" s="88" t="s">
        <v>199</v>
      </c>
      <c r="F14" s="89" t="e">
        <f>'3. 운용중인 펀드'!I9/'3. 운용중인 펀드'!H9</f>
        <v>#DIV/0!</v>
      </c>
    </row>
    <row r="15" spans="2:6" ht="20.100000000000001" customHeight="1" x14ac:dyDescent="0.3">
      <c r="B15" s="284" t="s">
        <v>545</v>
      </c>
      <c r="C15" s="88" t="s">
        <v>202</v>
      </c>
      <c r="D15" s="99">
        <f>'1. 개요'!C27:E27</f>
        <v>0</v>
      </c>
      <c r="E15" s="88" t="s">
        <v>205</v>
      </c>
      <c r="F15" s="98">
        <f>'1. 개요'!C26</f>
        <v>0</v>
      </c>
    </row>
    <row r="16" spans="2:6" ht="20.100000000000001" customHeight="1" x14ac:dyDescent="0.3">
      <c r="B16" s="284"/>
      <c r="C16" s="85" t="s">
        <v>203</v>
      </c>
      <c r="D16" s="99">
        <f>'1. 개요'!C29:E29</f>
        <v>0</v>
      </c>
      <c r="E16" s="85" t="s">
        <v>204</v>
      </c>
      <c r="F16" s="98" t="e">
        <f>'1. 개요'!C28:E28</f>
        <v>#VALUE!</v>
      </c>
    </row>
    <row r="17" spans="2:6" ht="20.100000000000001" customHeight="1" x14ac:dyDescent="0.3">
      <c r="B17" s="91" t="s">
        <v>546</v>
      </c>
      <c r="C17" s="307" t="e">
        <f>'1. 개요'!E26</f>
        <v>#DIV/0!</v>
      </c>
      <c r="D17" s="308"/>
      <c r="E17" s="308"/>
      <c r="F17" s="309"/>
    </row>
    <row r="18" spans="2:6" ht="20.100000000000001" customHeight="1" x14ac:dyDescent="0.3">
      <c r="B18" s="91" t="s">
        <v>547</v>
      </c>
      <c r="C18" s="88" t="s">
        <v>153</v>
      </c>
      <c r="D18" s="89">
        <f>'1. 개요'!C20:E20</f>
        <v>0</v>
      </c>
      <c r="E18" s="88" t="s">
        <v>137</v>
      </c>
      <c r="F18" s="89" t="e">
        <f>'1. 개요'!C21:E21</f>
        <v>#VALUE!</v>
      </c>
    </row>
    <row r="19" spans="2:6" ht="20.100000000000001" customHeight="1" x14ac:dyDescent="0.3">
      <c r="B19" s="91" t="s">
        <v>548</v>
      </c>
      <c r="C19" s="300" t="e">
        <f>'5. 운용인력 현황 및 유지율'!K42</f>
        <v>#DIV/0!</v>
      </c>
      <c r="D19" s="301"/>
      <c r="E19" s="301"/>
      <c r="F19" s="302"/>
    </row>
    <row r="20" spans="2:6" x14ac:dyDescent="0.3">
      <c r="B20" s="193" t="s">
        <v>549</v>
      </c>
      <c r="C20" s="297" t="str">
        <f>'1. 개요'!C25:E25</f>
        <v>100~800억원 이내</v>
      </c>
      <c r="D20" s="298"/>
      <c r="E20" s="298"/>
      <c r="F20" s="299"/>
    </row>
    <row r="23" spans="2:6" x14ac:dyDescent="0.3">
      <c r="D23" s="66"/>
    </row>
    <row r="24" spans="2:6" x14ac:dyDescent="0.3">
      <c r="D24" s="66"/>
    </row>
    <row r="26" spans="2:6" x14ac:dyDescent="0.3">
      <c r="D26" s="67"/>
    </row>
  </sheetData>
  <mergeCells count="12">
    <mergeCell ref="C20:F20"/>
    <mergeCell ref="C19:F19"/>
    <mergeCell ref="C13:C14"/>
    <mergeCell ref="D13:D14"/>
    <mergeCell ref="B12:B14"/>
    <mergeCell ref="C17:F17"/>
    <mergeCell ref="C5:F5"/>
    <mergeCell ref="B15:B16"/>
    <mergeCell ref="B2:F3"/>
    <mergeCell ref="D6:F6"/>
    <mergeCell ref="B6:B7"/>
    <mergeCell ref="B8:B9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6"/>
  <sheetViews>
    <sheetView showGridLines="0" topLeftCell="A4" zoomScale="90" zoomScaleNormal="90" zoomScaleSheetLayoutView="85" workbookViewId="0">
      <selection activeCell="C5" sqref="C5:E5"/>
    </sheetView>
  </sheetViews>
  <sheetFormatPr defaultRowHeight="16.5" x14ac:dyDescent="0.3"/>
  <cols>
    <col min="1" max="1" width="3.625" customWidth="1"/>
    <col min="2" max="2" width="22.625" style="81" bestFit="1" customWidth="1"/>
    <col min="3" max="3" width="20.625" style="81" customWidth="1"/>
    <col min="4" max="5" width="20.625" style="34" customWidth="1"/>
    <col min="6" max="6" width="17" style="5" customWidth="1"/>
  </cols>
  <sheetData>
    <row r="2" spans="2:6" ht="16.5" customHeight="1" x14ac:dyDescent="0.3">
      <c r="B2" s="130" t="s">
        <v>135</v>
      </c>
      <c r="C2" s="131"/>
    </row>
    <row r="3" spans="2:6" ht="16.5" customHeight="1" x14ac:dyDescent="0.3">
      <c r="B3" s="128" t="s">
        <v>131</v>
      </c>
      <c r="C3" s="316"/>
      <c r="D3" s="316"/>
      <c r="E3" s="316"/>
    </row>
    <row r="4" spans="2:6" ht="16.5" customHeight="1" x14ac:dyDescent="0.3">
      <c r="B4" s="93" t="s">
        <v>132</v>
      </c>
      <c r="C4" s="132"/>
      <c r="D4" s="93" t="s">
        <v>206</v>
      </c>
      <c r="E4" s="133"/>
    </row>
    <row r="5" spans="2:6" ht="16.5" customHeight="1" x14ac:dyDescent="0.3">
      <c r="B5" s="93" t="s">
        <v>133</v>
      </c>
      <c r="C5" s="317"/>
      <c r="D5" s="317"/>
      <c r="E5" s="317"/>
      <c r="F5"/>
    </row>
    <row r="6" spans="2:6" ht="16.5" customHeight="1" x14ac:dyDescent="0.3">
      <c r="B6" s="93" t="s">
        <v>234</v>
      </c>
      <c r="C6" s="102">
        <v>36525</v>
      </c>
      <c r="D6" s="93" t="s">
        <v>337</v>
      </c>
      <c r="E6" s="102">
        <v>36892</v>
      </c>
      <c r="F6"/>
    </row>
    <row r="7" spans="2:6" ht="16.5" customHeight="1" x14ac:dyDescent="0.3">
      <c r="B7" s="315" t="s">
        <v>144</v>
      </c>
      <c r="C7" s="132" t="s">
        <v>233</v>
      </c>
      <c r="D7" s="317"/>
      <c r="E7" s="317"/>
      <c r="F7"/>
    </row>
    <row r="8" spans="2:6" ht="16.5" customHeight="1" x14ac:dyDescent="0.3">
      <c r="B8" s="315"/>
      <c r="C8" s="132" t="s">
        <v>231</v>
      </c>
      <c r="D8" s="317"/>
      <c r="E8" s="317"/>
      <c r="F8"/>
    </row>
    <row r="9" spans="2:6" ht="16.5" customHeight="1" x14ac:dyDescent="0.3">
      <c r="B9" s="315"/>
      <c r="C9" s="132" t="s">
        <v>232</v>
      </c>
      <c r="D9" s="317"/>
      <c r="E9" s="317"/>
      <c r="F9"/>
    </row>
    <row r="10" spans="2:6" ht="16.5" customHeight="1" x14ac:dyDescent="0.3">
      <c r="B10" s="315"/>
      <c r="C10" s="132" t="s">
        <v>134</v>
      </c>
      <c r="D10" s="317"/>
      <c r="E10" s="317"/>
      <c r="F10" s="2"/>
    </row>
    <row r="11" spans="2:6" ht="16.5" customHeight="1" x14ac:dyDescent="0.3">
      <c r="B11" s="134"/>
      <c r="C11" s="134"/>
      <c r="D11" s="135"/>
      <c r="E11" s="135"/>
      <c r="F11"/>
    </row>
    <row r="12" spans="2:6" ht="16.5" customHeight="1" x14ac:dyDescent="0.3">
      <c r="B12" s="94" t="s">
        <v>136</v>
      </c>
      <c r="C12" s="134"/>
      <c r="D12" s="135"/>
      <c r="E12" s="95"/>
      <c r="F12"/>
    </row>
    <row r="13" spans="2:6" ht="16.5" customHeight="1" x14ac:dyDescent="0.3">
      <c r="B13" s="94"/>
      <c r="C13" s="134"/>
      <c r="D13" s="135"/>
      <c r="E13" s="95" t="s">
        <v>145</v>
      </c>
      <c r="F13"/>
    </row>
    <row r="14" spans="2:6" ht="17.25" customHeight="1" x14ac:dyDescent="0.3">
      <c r="B14" s="93" t="s">
        <v>276</v>
      </c>
      <c r="C14" s="310" t="s">
        <v>428</v>
      </c>
      <c r="D14" s="311"/>
      <c r="E14" s="312"/>
      <c r="F14"/>
    </row>
    <row r="15" spans="2:6" ht="17.25" customHeight="1" x14ac:dyDescent="0.3">
      <c r="B15" s="93" t="s">
        <v>530</v>
      </c>
      <c r="C15" s="310"/>
      <c r="D15" s="311"/>
      <c r="E15" s="312"/>
      <c r="F15"/>
    </row>
    <row r="16" spans="2:6" ht="17.25" customHeight="1" x14ac:dyDescent="0.3">
      <c r="B16" s="93" t="s">
        <v>209</v>
      </c>
      <c r="C16" s="310"/>
      <c r="D16" s="311"/>
      <c r="E16" s="312"/>
      <c r="F16"/>
    </row>
    <row r="17" spans="2:6" ht="17.25" customHeight="1" x14ac:dyDescent="0.3">
      <c r="B17" s="93" t="s">
        <v>210</v>
      </c>
      <c r="C17" s="313" t="s">
        <v>275</v>
      </c>
      <c r="D17" s="314"/>
      <c r="E17" s="92" t="s">
        <v>531</v>
      </c>
      <c r="F17"/>
    </row>
    <row r="18" spans="2:6" ht="17.25" customHeight="1" x14ac:dyDescent="0.3">
      <c r="B18" s="93" t="s">
        <v>532</v>
      </c>
      <c r="C18" s="310" t="s">
        <v>211</v>
      </c>
      <c r="D18" s="311"/>
      <c r="E18" s="312"/>
      <c r="F18"/>
    </row>
    <row r="19" spans="2:6" ht="17.25" customHeight="1" x14ac:dyDescent="0.3">
      <c r="B19" s="93" t="s">
        <v>212</v>
      </c>
      <c r="C19" s="324"/>
      <c r="D19" s="311"/>
      <c r="E19" s="312"/>
      <c r="F19"/>
    </row>
    <row r="20" spans="2:6" ht="17.25" customHeight="1" x14ac:dyDescent="0.3">
      <c r="B20" s="93" t="s">
        <v>533</v>
      </c>
      <c r="C20" s="310"/>
      <c r="D20" s="311"/>
      <c r="E20" s="312"/>
      <c r="F20"/>
    </row>
    <row r="21" spans="2:6" ht="17.25" customHeight="1" x14ac:dyDescent="0.3">
      <c r="B21" s="93" t="s">
        <v>534</v>
      </c>
      <c r="C21" s="310"/>
      <c r="D21" s="311"/>
      <c r="E21" s="312"/>
      <c r="F21"/>
    </row>
    <row r="22" spans="2:6" ht="16.5" customHeight="1" x14ac:dyDescent="0.3">
      <c r="B22" s="93" t="s">
        <v>535</v>
      </c>
      <c r="C22" s="318"/>
      <c r="D22" s="319"/>
      <c r="E22" s="320"/>
      <c r="F22"/>
    </row>
    <row r="23" spans="2:6" ht="16.5" customHeight="1" x14ac:dyDescent="0.3">
      <c r="B23" s="93" t="s">
        <v>536</v>
      </c>
      <c r="C23" s="119"/>
      <c r="D23" s="93" t="s">
        <v>537</v>
      </c>
      <c r="E23" s="219" t="e">
        <f>C23/C22</f>
        <v>#DIV/0!</v>
      </c>
      <c r="F23"/>
    </row>
    <row r="24" spans="2:6" ht="16.5" customHeight="1" x14ac:dyDescent="0.3">
      <c r="B24" s="93" t="s">
        <v>538</v>
      </c>
      <c r="C24" s="318"/>
      <c r="D24" s="319"/>
      <c r="E24" s="320"/>
      <c r="F24"/>
    </row>
    <row r="25" spans="2:6" ht="16.5" customHeight="1" x14ac:dyDescent="0.3">
      <c r="B25" s="93" t="s">
        <v>393</v>
      </c>
      <c r="C25" s="318" t="s">
        <v>394</v>
      </c>
      <c r="D25" s="319"/>
      <c r="E25" s="320"/>
      <c r="F25"/>
    </row>
    <row r="26" spans="2:6" ht="16.5" customHeight="1" x14ac:dyDescent="0.3">
      <c r="B26" s="93" t="s">
        <v>242</v>
      </c>
      <c r="C26" s="96"/>
      <c r="D26" s="93" t="s">
        <v>539</v>
      </c>
      <c r="E26" s="97" t="e">
        <f>C26/C22</f>
        <v>#DIV/0!</v>
      </c>
      <c r="F26"/>
    </row>
    <row r="27" spans="2:6" ht="16.5" customHeight="1" x14ac:dyDescent="0.3">
      <c r="B27" s="93" t="s">
        <v>540</v>
      </c>
      <c r="C27" s="321" t="s">
        <v>541</v>
      </c>
      <c r="D27" s="322"/>
      <c r="E27" s="323"/>
      <c r="F27"/>
    </row>
    <row r="28" spans="2:6" ht="16.5" customHeight="1" x14ac:dyDescent="0.3">
      <c r="B28" s="93" t="s">
        <v>542</v>
      </c>
      <c r="C28" s="325"/>
      <c r="D28" s="326"/>
      <c r="E28" s="327"/>
      <c r="F28"/>
    </row>
    <row r="29" spans="2:6" ht="16.5" customHeight="1" x14ac:dyDescent="0.3">
      <c r="B29" s="93" t="s">
        <v>229</v>
      </c>
      <c r="C29" s="321" t="s">
        <v>230</v>
      </c>
      <c r="D29" s="322"/>
      <c r="E29" s="323"/>
      <c r="F29"/>
    </row>
    <row r="30" spans="2:6" ht="16.5" customHeight="1" x14ac:dyDescent="0.3">
      <c r="B30" s="43" t="s">
        <v>249</v>
      </c>
      <c r="F30"/>
    </row>
    <row r="31" spans="2:6" ht="16.5" customHeight="1" x14ac:dyDescent="0.3">
      <c r="B31" s="43" t="s">
        <v>550</v>
      </c>
      <c r="F31"/>
    </row>
    <row r="32" spans="2:6" ht="16.5" customHeight="1" x14ac:dyDescent="0.3">
      <c r="B32" s="43" t="s">
        <v>336</v>
      </c>
      <c r="F32"/>
    </row>
    <row r="33" spans="2:6" ht="16.5" customHeight="1" x14ac:dyDescent="0.3">
      <c r="B33" s="42"/>
      <c r="D33" s="42"/>
      <c r="F33"/>
    </row>
    <row r="34" spans="2:6" ht="16.5" customHeight="1" x14ac:dyDescent="0.3">
      <c r="B34" s="41" t="s">
        <v>139</v>
      </c>
      <c r="F34"/>
    </row>
    <row r="35" spans="2:6" ht="16.5" customHeight="1" x14ac:dyDescent="0.3">
      <c r="B35" s="79"/>
      <c r="C35" s="79"/>
      <c r="D35" s="79"/>
      <c r="E35" s="9" t="s">
        <v>44</v>
      </c>
      <c r="F35"/>
    </row>
    <row r="36" spans="2:6" ht="16.5" customHeight="1" x14ac:dyDescent="0.3">
      <c r="B36" s="75" t="s">
        <v>3</v>
      </c>
      <c r="C36" s="75" t="s">
        <v>241</v>
      </c>
      <c r="D36" s="75" t="s">
        <v>273</v>
      </c>
      <c r="E36" s="75" t="s">
        <v>274</v>
      </c>
      <c r="F36"/>
    </row>
    <row r="37" spans="2:6" ht="16.5" customHeight="1" x14ac:dyDescent="0.3">
      <c r="B37" s="16" t="s">
        <v>4</v>
      </c>
      <c r="C37" s="16"/>
      <c r="D37" s="16"/>
      <c r="E37" s="16"/>
      <c r="F37"/>
    </row>
    <row r="38" spans="2:6" ht="16.5" customHeight="1" x14ac:dyDescent="0.3">
      <c r="B38" s="16" t="s">
        <v>5</v>
      </c>
      <c r="C38" s="16"/>
      <c r="D38" s="16"/>
      <c r="E38" s="16"/>
      <c r="F38"/>
    </row>
    <row r="39" spans="2:6" ht="16.5" customHeight="1" x14ac:dyDescent="0.3">
      <c r="B39" s="44" t="s">
        <v>6</v>
      </c>
      <c r="C39" s="44"/>
      <c r="D39" s="44"/>
      <c r="E39" s="44"/>
      <c r="F39"/>
    </row>
    <row r="40" spans="2:6" s="2" customFormat="1" ht="16.5" customHeight="1" x14ac:dyDescent="0.3">
      <c r="B40" s="129" t="s">
        <v>7</v>
      </c>
      <c r="C40" s="16"/>
      <c r="D40" s="16"/>
      <c r="E40" s="16"/>
    </row>
    <row r="41" spans="2:6" ht="16.5" customHeight="1" x14ac:dyDescent="0.3">
      <c r="B41" s="129" t="s">
        <v>8</v>
      </c>
      <c r="C41" s="16"/>
      <c r="D41" s="16"/>
      <c r="E41" s="16"/>
      <c r="F41"/>
    </row>
    <row r="42" spans="2:6" ht="16.5" customHeight="1" x14ac:dyDescent="0.3">
      <c r="B42" s="44" t="s">
        <v>9</v>
      </c>
      <c r="C42" s="44"/>
      <c r="D42" s="44"/>
      <c r="E42" s="44"/>
      <c r="F42"/>
    </row>
    <row r="43" spans="2:6" ht="16.5" customHeight="1" x14ac:dyDescent="0.3">
      <c r="B43" s="129" t="s">
        <v>10</v>
      </c>
      <c r="C43" s="16"/>
      <c r="D43" s="16"/>
      <c r="E43" s="16"/>
      <c r="F43"/>
    </row>
    <row r="44" spans="2:6" ht="16.5" customHeight="1" x14ac:dyDescent="0.3">
      <c r="B44" s="16" t="s">
        <v>11</v>
      </c>
      <c r="C44" s="16"/>
      <c r="D44" s="16"/>
      <c r="E44" s="16"/>
      <c r="F44"/>
    </row>
    <row r="45" spans="2:6" ht="16.5" customHeight="1" x14ac:dyDescent="0.3">
      <c r="B45" s="16" t="s">
        <v>12</v>
      </c>
      <c r="C45" s="16"/>
      <c r="D45" s="16"/>
      <c r="E45" s="16"/>
      <c r="F45"/>
    </row>
    <row r="46" spans="2:6" ht="16.5" customHeight="1" x14ac:dyDescent="0.3">
      <c r="B46" s="16" t="s">
        <v>13</v>
      </c>
      <c r="C46" s="136" t="e">
        <f>C39/C42</f>
        <v>#DIV/0!</v>
      </c>
      <c r="D46" s="136" t="e">
        <f>D39/D42</f>
        <v>#DIV/0!</v>
      </c>
      <c r="E46" s="136" t="e">
        <f>E39/E42</f>
        <v>#DIV/0!</v>
      </c>
      <c r="F46"/>
    </row>
    <row r="47" spans="2:6" ht="16.5" customHeight="1" x14ac:dyDescent="0.3">
      <c r="B47" s="16" t="s">
        <v>14</v>
      </c>
      <c r="C47" s="136" t="e">
        <f>C43/C44</f>
        <v>#DIV/0!</v>
      </c>
      <c r="D47" s="136" t="e">
        <f>D43/D44</f>
        <v>#DIV/0!</v>
      </c>
      <c r="E47" s="136" t="e">
        <f>E43/E44</f>
        <v>#DIV/0!</v>
      </c>
      <c r="F47"/>
    </row>
    <row r="48" spans="2:6" ht="16.5" customHeight="1" x14ac:dyDescent="0.3">
      <c r="B48" s="16" t="s">
        <v>15</v>
      </c>
      <c r="C48" s="136" t="e">
        <f>C45/C42</f>
        <v>#DIV/0!</v>
      </c>
      <c r="D48" s="136" t="e">
        <f>D45/D42</f>
        <v>#DIV/0!</v>
      </c>
      <c r="E48" s="136" t="e">
        <f>E45/E42</f>
        <v>#DIV/0!</v>
      </c>
      <c r="F48"/>
    </row>
    <row r="49" spans="2:6" ht="16.5" customHeight="1" x14ac:dyDescent="0.3">
      <c r="B49" s="16" t="s">
        <v>16</v>
      </c>
      <c r="C49" s="136" t="e">
        <f>(C40-C42)/C40</f>
        <v>#DIV/0!</v>
      </c>
      <c r="D49" s="136" t="e">
        <f t="shared" ref="D49:E49" si="0">(D40-D42)/D40</f>
        <v>#DIV/0!</v>
      </c>
      <c r="E49" s="136" t="e">
        <f t="shared" si="0"/>
        <v>#DIV/0!</v>
      </c>
      <c r="F49"/>
    </row>
    <row r="50" spans="2:6" ht="16.5" customHeight="1" x14ac:dyDescent="0.3">
      <c r="F50"/>
    </row>
    <row r="51" spans="2:6" ht="16.5" customHeight="1" x14ac:dyDescent="0.3">
      <c r="B51" s="130" t="s">
        <v>465</v>
      </c>
      <c r="C51" s="137"/>
      <c r="D51" s="137"/>
      <c r="E51" s="137"/>
    </row>
    <row r="52" spans="2:6" ht="16.5" customHeight="1" x14ac:dyDescent="0.3">
      <c r="B52" s="68" t="s">
        <v>43</v>
      </c>
      <c r="C52" s="68" t="s">
        <v>18</v>
      </c>
      <c r="D52" s="68" t="s">
        <v>17</v>
      </c>
      <c r="E52" s="68" t="s">
        <v>19</v>
      </c>
    </row>
    <row r="53" spans="2:6" ht="16.5" customHeight="1" x14ac:dyDescent="0.3">
      <c r="B53" s="16"/>
      <c r="C53" s="138"/>
      <c r="D53" s="16"/>
      <c r="E53" s="16"/>
    </row>
    <row r="54" spans="2:6" ht="16.5" customHeight="1" x14ac:dyDescent="0.3">
      <c r="B54" s="16"/>
      <c r="C54" s="138"/>
      <c r="D54" s="16"/>
      <c r="E54" s="16"/>
    </row>
    <row r="55" spans="2:6" ht="16.5" customHeight="1" x14ac:dyDescent="0.3">
      <c r="B55" s="16"/>
      <c r="C55" s="138"/>
      <c r="D55" s="16"/>
      <c r="E55" s="16"/>
    </row>
    <row r="56" spans="2:6" ht="16.5" customHeight="1" x14ac:dyDescent="0.3">
      <c r="B56" s="43" t="s">
        <v>262</v>
      </c>
    </row>
  </sheetData>
  <mergeCells count="21">
    <mergeCell ref="C24:E24"/>
    <mergeCell ref="C27:E27"/>
    <mergeCell ref="C29:E29"/>
    <mergeCell ref="C19:E19"/>
    <mergeCell ref="C28:E28"/>
    <mergeCell ref="C20:E20"/>
    <mergeCell ref="C21:E21"/>
    <mergeCell ref="C25:E25"/>
    <mergeCell ref="C22:E22"/>
    <mergeCell ref="C3:E3"/>
    <mergeCell ref="C5:E5"/>
    <mergeCell ref="D7:E7"/>
    <mergeCell ref="D8:E8"/>
    <mergeCell ref="D10:E10"/>
    <mergeCell ref="D9:E9"/>
    <mergeCell ref="C18:E18"/>
    <mergeCell ref="C16:E16"/>
    <mergeCell ref="C14:E14"/>
    <mergeCell ref="C17:D17"/>
    <mergeCell ref="B7:B10"/>
    <mergeCell ref="C15:E15"/>
  </mergeCells>
  <phoneticPr fontId="1" type="noConversion"/>
  <pageMargins left="0.7" right="0.7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41"/>
  <sheetViews>
    <sheetView showGridLines="0" zoomScale="80" zoomScaleNormal="80" workbookViewId="0">
      <selection activeCell="C16" sqref="C16"/>
    </sheetView>
  </sheetViews>
  <sheetFormatPr defaultRowHeight="16.5" x14ac:dyDescent="0.3"/>
  <cols>
    <col min="1" max="1" width="3.5" customWidth="1"/>
    <col min="2" max="2" width="25.875" style="34" customWidth="1"/>
    <col min="3" max="3" width="18.5" style="1" customWidth="1"/>
    <col min="4" max="5" width="18.5" style="4" customWidth="1"/>
    <col min="6" max="10" width="18.5" style="1" customWidth="1"/>
    <col min="11" max="11" width="18.5" style="142" customWidth="1"/>
    <col min="12" max="13" width="18.5" style="1" customWidth="1"/>
    <col min="14" max="14" width="16.5" style="1" bestFit="1" customWidth="1"/>
    <col min="15" max="15" width="28.5" style="1" customWidth="1"/>
    <col min="16" max="16" width="23.25" style="1" bestFit="1" customWidth="1"/>
    <col min="17" max="17" width="23.25" bestFit="1" customWidth="1"/>
  </cols>
  <sheetData>
    <row r="2" spans="2:17" x14ac:dyDescent="0.3">
      <c r="B2" s="139" t="s">
        <v>246</v>
      </c>
    </row>
    <row r="3" spans="2:17" x14ac:dyDescent="0.3">
      <c r="B3" s="45" t="s">
        <v>263</v>
      </c>
      <c r="C3" s="10"/>
      <c r="D3" s="24"/>
      <c r="E3" s="2"/>
      <c r="F3" s="2"/>
      <c r="G3" s="2"/>
      <c r="H3" s="2"/>
      <c r="I3" s="2"/>
      <c r="J3" s="2"/>
      <c r="K3" s="84"/>
      <c r="L3" s="2"/>
      <c r="M3" s="2"/>
      <c r="N3" s="2"/>
      <c r="O3" s="2"/>
      <c r="P3" s="2"/>
    </row>
    <row r="4" spans="2:17" x14ac:dyDescent="0.3">
      <c r="B4"/>
      <c r="C4" s="34"/>
      <c r="D4" s="34"/>
      <c r="E4" s="6"/>
      <c r="F4" s="6"/>
      <c r="G4" s="6"/>
      <c r="H4" s="6"/>
      <c r="I4" s="6"/>
      <c r="J4" s="6"/>
      <c r="K4" s="6"/>
      <c r="L4" s="6"/>
      <c r="M4" s="143"/>
      <c r="N4" s="6"/>
      <c r="O4" s="56"/>
      <c r="P4" s="9" t="s">
        <v>44</v>
      </c>
    </row>
    <row r="5" spans="2:17" s="2" customFormat="1" ht="33" x14ac:dyDescent="0.3">
      <c r="B5" s="78" t="s">
        <v>434</v>
      </c>
      <c r="C5" s="75" t="s">
        <v>20</v>
      </c>
      <c r="D5" s="75" t="s">
        <v>425</v>
      </c>
      <c r="E5" s="78" t="s">
        <v>83</v>
      </c>
      <c r="F5" s="187" t="s">
        <v>154</v>
      </c>
      <c r="G5" s="75" t="s">
        <v>102</v>
      </c>
      <c r="H5" s="75" t="s">
        <v>103</v>
      </c>
      <c r="I5" s="75" t="s">
        <v>104</v>
      </c>
      <c r="J5" s="75" t="s">
        <v>79</v>
      </c>
      <c r="K5" s="75" t="s">
        <v>80</v>
      </c>
      <c r="L5" s="75" t="s">
        <v>24</v>
      </c>
      <c r="M5" s="75" t="s">
        <v>25</v>
      </c>
      <c r="N5" s="75" t="s">
        <v>26</v>
      </c>
      <c r="O5" s="114" t="s">
        <v>424</v>
      </c>
      <c r="P5" s="75" t="s">
        <v>240</v>
      </c>
      <c r="Q5" s="149"/>
    </row>
    <row r="6" spans="2:17" x14ac:dyDescent="0.3">
      <c r="B6" s="16"/>
      <c r="C6" s="140" t="s">
        <v>41</v>
      </c>
      <c r="D6" s="140" t="s">
        <v>426</v>
      </c>
      <c r="E6" s="227"/>
      <c r="F6" s="228"/>
      <c r="G6" s="16"/>
      <c r="H6" s="16">
        <f>D21</f>
        <v>0</v>
      </c>
      <c r="I6" s="16">
        <f>E21</f>
        <v>0</v>
      </c>
      <c r="J6" s="16">
        <f>'2.-(1) 현금흐름(청산펀드)'!F20</f>
        <v>0</v>
      </c>
      <c r="K6" s="16">
        <f>'2.-(1) 현금흐름(청산펀드)'!G20</f>
        <v>0</v>
      </c>
      <c r="L6" s="136" t="e">
        <f>G21</f>
        <v>#DIV/0!</v>
      </c>
      <c r="M6" s="136" t="e">
        <f>'2.-(1) 현금흐름(청산펀드)'!J20</f>
        <v>#NUM!</v>
      </c>
      <c r="N6" s="136" t="e">
        <f>H21</f>
        <v>#NUM!</v>
      </c>
      <c r="O6" s="81"/>
      <c r="P6" s="223" t="s">
        <v>254</v>
      </c>
    </row>
    <row r="7" spans="2:17" x14ac:dyDescent="0.3">
      <c r="B7" s="16"/>
      <c r="C7" s="16" t="s">
        <v>22</v>
      </c>
      <c r="D7" s="16" t="s">
        <v>427</v>
      </c>
      <c r="E7" s="228"/>
      <c r="F7" s="228"/>
      <c r="G7" s="16"/>
      <c r="H7" s="16">
        <f>D30</f>
        <v>0</v>
      </c>
      <c r="I7" s="16">
        <f>E30</f>
        <v>0</v>
      </c>
      <c r="J7" s="16">
        <f>'2.-(1) 현금흐름(청산펀드)'!F37</f>
        <v>0</v>
      </c>
      <c r="K7" s="16">
        <f>'2.-(1) 현금흐름(청산펀드)'!G37</f>
        <v>0</v>
      </c>
      <c r="L7" s="136" t="e">
        <f>G30</f>
        <v>#DIV/0!</v>
      </c>
      <c r="M7" s="136" t="e">
        <f>'2.-(1) 현금흐름(청산펀드)'!J37</f>
        <v>#NUM!</v>
      </c>
      <c r="N7" s="136" t="e">
        <f>H30</f>
        <v>#NUM!</v>
      </c>
      <c r="O7" s="223"/>
      <c r="P7" s="223"/>
    </row>
    <row r="8" spans="2:17" x14ac:dyDescent="0.3">
      <c r="B8" s="16"/>
      <c r="C8" s="16" t="s">
        <v>23</v>
      </c>
      <c r="D8" s="16"/>
      <c r="E8" s="228"/>
      <c r="F8" s="228"/>
      <c r="G8" s="16"/>
      <c r="H8" s="16">
        <f>D39</f>
        <v>0</v>
      </c>
      <c r="I8" s="16">
        <f>E39</f>
        <v>0</v>
      </c>
      <c r="J8" s="16">
        <f>'2.-(1) 현금흐름(청산펀드)'!F54</f>
        <v>0</v>
      </c>
      <c r="K8" s="16">
        <f>'2.-(1) 현금흐름(청산펀드)'!G54</f>
        <v>0</v>
      </c>
      <c r="L8" s="136" t="e">
        <f>G39</f>
        <v>#DIV/0!</v>
      </c>
      <c r="M8" s="136" t="e">
        <f>'2.-(1) 현금흐름(청산펀드)'!J54</f>
        <v>#NUM!</v>
      </c>
      <c r="N8" s="136" t="e">
        <f>H39</f>
        <v>#NUM!</v>
      </c>
      <c r="O8" s="223"/>
      <c r="P8" s="223"/>
    </row>
    <row r="9" spans="2:17" x14ac:dyDescent="0.3">
      <c r="B9" s="284" t="s">
        <v>27</v>
      </c>
      <c r="C9" s="284"/>
      <c r="D9" s="197"/>
      <c r="E9" s="57"/>
      <c r="F9" s="57"/>
      <c r="G9" s="57">
        <f>+SUM(G6:G8)</f>
        <v>0</v>
      </c>
      <c r="H9" s="57">
        <f>+SUM(H6:H8)</f>
        <v>0</v>
      </c>
      <c r="I9" s="57">
        <f>+SUM(I6:I8)</f>
        <v>0</v>
      </c>
      <c r="J9" s="57">
        <f>+SUM(J6:J8)</f>
        <v>0</v>
      </c>
      <c r="K9" s="57">
        <f>+SUM(K6:K8)</f>
        <v>0</v>
      </c>
      <c r="L9" s="57" t="e">
        <f>+SUMPRODUCT(L6:L8,H6:H8)/H9</f>
        <v>#DIV/0!</v>
      </c>
      <c r="M9" s="127" t="e">
        <f>+SUMPRODUCT(H6:H8,M6:M8)/H9</f>
        <v>#NUM!</v>
      </c>
      <c r="N9" s="115" t="e">
        <f>+SUMPRODUCT(H6:H8,N6:N8)/H9</f>
        <v>#NUM!</v>
      </c>
      <c r="O9" s="57"/>
      <c r="P9" s="57"/>
    </row>
    <row r="10" spans="2:17" x14ac:dyDescent="0.3">
      <c r="B10" s="82" t="s">
        <v>429</v>
      </c>
      <c r="K10" s="81"/>
      <c r="L10" s="81"/>
    </row>
    <row r="11" spans="2:17" x14ac:dyDescent="0.3">
      <c r="B11" s="34" t="s">
        <v>551</v>
      </c>
    </row>
    <row r="13" spans="2:17" x14ac:dyDescent="0.3">
      <c r="B13" s="45" t="s">
        <v>155</v>
      </c>
      <c r="C13" s="2"/>
      <c r="D13" s="2"/>
      <c r="E13" s="2"/>
      <c r="F13" s="2"/>
      <c r="G13" s="2"/>
      <c r="H13" s="2"/>
    </row>
    <row r="14" spans="2:17" x14ac:dyDescent="0.3">
      <c r="B14" s="79"/>
      <c r="C14" s="6"/>
      <c r="D14" s="6"/>
      <c r="E14" s="6"/>
      <c r="F14" s="6"/>
      <c r="G14" s="6"/>
      <c r="H14" s="9" t="s">
        <v>157</v>
      </c>
      <c r="L14" s="142"/>
      <c r="Q14" s="1"/>
    </row>
    <row r="15" spans="2:17" x14ac:dyDescent="0.3">
      <c r="B15" s="68" t="s">
        <v>159</v>
      </c>
      <c r="C15" s="68" t="s">
        <v>166</v>
      </c>
      <c r="D15" s="69" t="s">
        <v>103</v>
      </c>
      <c r="E15" s="70" t="s">
        <v>104</v>
      </c>
      <c r="F15" s="68" t="s">
        <v>142</v>
      </c>
      <c r="G15" s="68" t="s">
        <v>169</v>
      </c>
      <c r="H15" s="68" t="s">
        <v>171</v>
      </c>
      <c r="L15" s="118"/>
      <c r="M15" s="118"/>
      <c r="N15" s="118"/>
      <c r="O15" s="118"/>
      <c r="Q15" s="1"/>
    </row>
    <row r="16" spans="2:17" x14ac:dyDescent="0.3">
      <c r="B16" s="328" t="s">
        <v>162</v>
      </c>
      <c r="C16" s="227">
        <v>36526</v>
      </c>
      <c r="D16" s="52"/>
      <c r="E16" s="52"/>
      <c r="F16" s="52">
        <f>E16-D16</f>
        <v>0</v>
      </c>
      <c r="G16" s="52"/>
      <c r="H16" s="52"/>
      <c r="K16" s="1"/>
      <c r="L16" s="142"/>
      <c r="Q16" s="1"/>
    </row>
    <row r="17" spans="2:17" x14ac:dyDescent="0.3">
      <c r="B17" s="328"/>
      <c r="C17" s="3"/>
      <c r="D17" s="52"/>
      <c r="E17" s="52"/>
      <c r="F17" s="52">
        <f>E17-D17</f>
        <v>0</v>
      </c>
      <c r="G17" s="52"/>
      <c r="H17" s="52"/>
      <c r="K17" s="1"/>
      <c r="L17" s="142"/>
      <c r="Q17" s="1"/>
    </row>
    <row r="18" spans="2:17" x14ac:dyDescent="0.3">
      <c r="B18" s="328"/>
      <c r="C18" s="3"/>
      <c r="D18" s="52"/>
      <c r="E18" s="52"/>
      <c r="F18" s="52">
        <f t="shared" ref="F18:F20" si="0">E18-D18</f>
        <v>0</v>
      </c>
      <c r="G18" s="52"/>
      <c r="H18" s="55"/>
      <c r="K18" s="1"/>
      <c r="L18" s="142"/>
      <c r="Q18" s="1"/>
    </row>
    <row r="19" spans="2:17" x14ac:dyDescent="0.3">
      <c r="B19" s="328"/>
      <c r="C19" s="3"/>
      <c r="D19" s="52"/>
      <c r="E19" s="52"/>
      <c r="F19" s="52">
        <f t="shared" si="0"/>
        <v>0</v>
      </c>
      <c r="G19" s="52"/>
      <c r="H19" s="52"/>
      <c r="K19" s="1"/>
      <c r="L19" s="142"/>
      <c r="Q19" s="1"/>
    </row>
    <row r="20" spans="2:17" x14ac:dyDescent="0.3">
      <c r="B20" s="328"/>
      <c r="C20" s="3"/>
      <c r="D20" s="52"/>
      <c r="E20" s="16">
        <f>M31</f>
        <v>0</v>
      </c>
      <c r="F20" s="52">
        <f t="shared" si="0"/>
        <v>0</v>
      </c>
      <c r="G20" s="52"/>
      <c r="H20" s="52"/>
      <c r="K20" s="1"/>
      <c r="L20" s="142"/>
      <c r="Q20" s="1"/>
    </row>
    <row r="21" spans="2:17" x14ac:dyDescent="0.3">
      <c r="B21" s="80" t="s">
        <v>164</v>
      </c>
      <c r="C21" s="71"/>
      <c r="D21" s="71">
        <f>+SUM(D16:D20)</f>
        <v>0</v>
      </c>
      <c r="E21" s="71">
        <f>+SUM(E16:E20)</f>
        <v>0</v>
      </c>
      <c r="F21" s="71">
        <f>+SUM(F16:F20)</f>
        <v>0</v>
      </c>
      <c r="G21" s="51" t="e">
        <f>+E21/D21</f>
        <v>#DIV/0!</v>
      </c>
      <c r="H21" s="51" t="e">
        <f>XIRR(F16:F20,C16:C20)</f>
        <v>#NUM!</v>
      </c>
      <c r="K21" s="1"/>
      <c r="L21" s="142"/>
      <c r="Q21" s="1"/>
    </row>
    <row r="22" spans="2:17" x14ac:dyDescent="0.3">
      <c r="B22" s="81"/>
      <c r="C22" s="4"/>
      <c r="E22" s="1"/>
      <c r="K22" s="1"/>
      <c r="L22" s="142"/>
      <c r="Q22" s="1"/>
    </row>
    <row r="23" spans="2:17" x14ac:dyDescent="0.3">
      <c r="B23" s="81"/>
      <c r="C23" s="4"/>
      <c r="E23" s="1"/>
      <c r="H23" s="9" t="s">
        <v>165</v>
      </c>
      <c r="K23" s="1"/>
      <c r="L23" s="142"/>
      <c r="Q23" s="1"/>
    </row>
    <row r="24" spans="2:17" x14ac:dyDescent="0.3">
      <c r="B24" s="68" t="s">
        <v>158</v>
      </c>
      <c r="C24" s="68" t="s">
        <v>166</v>
      </c>
      <c r="D24" s="69" t="s">
        <v>103</v>
      </c>
      <c r="E24" s="70" t="s">
        <v>104</v>
      </c>
      <c r="F24" s="68" t="s">
        <v>142</v>
      </c>
      <c r="G24" s="68" t="s">
        <v>169</v>
      </c>
      <c r="H24" s="68" t="s">
        <v>160</v>
      </c>
      <c r="K24" s="1"/>
      <c r="L24" s="142"/>
      <c r="Q24" s="1"/>
    </row>
    <row r="25" spans="2:17" x14ac:dyDescent="0.3">
      <c r="B25" s="328" t="s">
        <v>167</v>
      </c>
      <c r="C25" s="3"/>
      <c r="D25" s="52"/>
      <c r="E25" s="52"/>
      <c r="F25" s="52">
        <f>E25-D25</f>
        <v>0</v>
      </c>
      <c r="G25" s="52"/>
      <c r="H25" s="52"/>
      <c r="K25" s="1"/>
      <c r="L25" s="142"/>
      <c r="Q25" s="1"/>
    </row>
    <row r="26" spans="2:17" x14ac:dyDescent="0.3">
      <c r="B26" s="328"/>
      <c r="C26" s="3"/>
      <c r="D26" s="52"/>
      <c r="E26" s="52"/>
      <c r="F26" s="52">
        <f>E26-D26</f>
        <v>0</v>
      </c>
      <c r="G26" s="52"/>
      <c r="H26" s="52"/>
      <c r="K26" s="1"/>
      <c r="L26" s="142"/>
      <c r="Q26" s="1"/>
    </row>
    <row r="27" spans="2:17" x14ac:dyDescent="0.3">
      <c r="B27" s="328"/>
      <c r="C27" s="3"/>
      <c r="D27" s="52"/>
      <c r="E27" s="52"/>
      <c r="F27" s="52">
        <f t="shared" ref="F27:F29" si="1">E27-D27</f>
        <v>0</v>
      </c>
      <c r="G27" s="52"/>
      <c r="H27" s="52"/>
      <c r="K27" s="1"/>
      <c r="L27" s="142"/>
      <c r="Q27" s="1"/>
    </row>
    <row r="28" spans="2:17" x14ac:dyDescent="0.3">
      <c r="B28" s="328"/>
      <c r="C28" s="3"/>
      <c r="D28" s="52"/>
      <c r="E28" s="52"/>
      <c r="F28" s="52">
        <f t="shared" si="1"/>
        <v>0</v>
      </c>
      <c r="G28" s="52"/>
      <c r="H28" s="52"/>
      <c r="K28" s="1"/>
      <c r="L28" s="142"/>
      <c r="Q28" s="1"/>
    </row>
    <row r="29" spans="2:17" x14ac:dyDescent="0.3">
      <c r="B29" s="328"/>
      <c r="C29" s="3"/>
      <c r="D29" s="52"/>
      <c r="E29" s="52"/>
      <c r="F29" s="52">
        <f t="shared" si="1"/>
        <v>0</v>
      </c>
      <c r="G29" s="52"/>
      <c r="H29" s="52"/>
      <c r="K29" s="1"/>
      <c r="L29" s="142"/>
      <c r="Q29" s="1"/>
    </row>
    <row r="30" spans="2:17" x14ac:dyDescent="0.3">
      <c r="B30" s="80" t="s">
        <v>168</v>
      </c>
      <c r="C30" s="71"/>
      <c r="D30" s="71">
        <f>+SUM(D25:D29)</f>
        <v>0</v>
      </c>
      <c r="E30" s="71">
        <f>+SUM(E25:E29)</f>
        <v>0</v>
      </c>
      <c r="F30" s="71">
        <f>+SUM(F25:F29)</f>
        <v>0</v>
      </c>
      <c r="G30" s="51" t="e">
        <f>+E30/D30</f>
        <v>#DIV/0!</v>
      </c>
      <c r="H30" s="51" t="e">
        <f>XIRR(F25:F29,C25:C29)</f>
        <v>#NUM!</v>
      </c>
      <c r="K30" s="1"/>
      <c r="L30" s="142"/>
      <c r="Q30" s="1"/>
    </row>
    <row r="31" spans="2:17" x14ac:dyDescent="0.3">
      <c r="B31" s="81"/>
      <c r="C31" s="4"/>
      <c r="E31" s="1"/>
      <c r="K31" s="1"/>
      <c r="L31" s="142"/>
      <c r="Q31" s="1"/>
    </row>
    <row r="32" spans="2:17" x14ac:dyDescent="0.3">
      <c r="B32" s="81"/>
      <c r="C32" s="4"/>
      <c r="E32" s="1"/>
      <c r="H32" s="9" t="s">
        <v>156</v>
      </c>
      <c r="L32" s="144"/>
      <c r="Q32" s="1"/>
    </row>
    <row r="33" spans="2:17" x14ac:dyDescent="0.3">
      <c r="B33" s="68" t="s">
        <v>158</v>
      </c>
      <c r="C33" s="68" t="s">
        <v>166</v>
      </c>
      <c r="D33" s="69" t="s">
        <v>103</v>
      </c>
      <c r="E33" s="70" t="s">
        <v>104</v>
      </c>
      <c r="F33" s="68" t="s">
        <v>142</v>
      </c>
      <c r="G33" s="68" t="s">
        <v>169</v>
      </c>
      <c r="H33" s="68" t="s">
        <v>160</v>
      </c>
      <c r="L33" s="144"/>
      <c r="Q33" s="1"/>
    </row>
    <row r="34" spans="2:17" x14ac:dyDescent="0.3">
      <c r="B34" s="328" t="s">
        <v>95</v>
      </c>
      <c r="C34" s="3"/>
      <c r="D34" s="52"/>
      <c r="E34" s="52"/>
      <c r="F34" s="52">
        <f>E34-D34</f>
        <v>0</v>
      </c>
      <c r="G34" s="52"/>
      <c r="H34" s="52"/>
      <c r="L34" s="142"/>
      <c r="Q34" s="1"/>
    </row>
    <row r="35" spans="2:17" x14ac:dyDescent="0.3">
      <c r="B35" s="328"/>
      <c r="C35" s="3"/>
      <c r="D35" s="52"/>
      <c r="E35" s="52"/>
      <c r="F35" s="52">
        <f t="shared" ref="F35:F38" si="2">E35-D35</f>
        <v>0</v>
      </c>
      <c r="G35" s="52"/>
      <c r="H35" s="52"/>
      <c r="L35" s="142"/>
      <c r="Q35" s="1"/>
    </row>
    <row r="36" spans="2:17" x14ac:dyDescent="0.3">
      <c r="B36" s="328"/>
      <c r="C36" s="3"/>
      <c r="D36" s="52"/>
      <c r="E36" s="52"/>
      <c r="F36" s="52">
        <f t="shared" si="2"/>
        <v>0</v>
      </c>
      <c r="G36" s="52"/>
      <c r="H36" s="52"/>
      <c r="L36" s="142"/>
      <c r="Q36" s="1"/>
    </row>
    <row r="37" spans="2:17" x14ac:dyDescent="0.3">
      <c r="B37" s="328"/>
      <c r="C37" s="3"/>
      <c r="D37" s="52"/>
      <c r="E37" s="52"/>
      <c r="F37" s="52">
        <f t="shared" si="2"/>
        <v>0</v>
      </c>
      <c r="G37" s="52"/>
      <c r="H37" s="52"/>
      <c r="L37" s="142"/>
      <c r="Q37" s="1"/>
    </row>
    <row r="38" spans="2:17" x14ac:dyDescent="0.3">
      <c r="B38" s="328"/>
      <c r="C38" s="3"/>
      <c r="D38" s="52"/>
      <c r="E38" s="52"/>
      <c r="F38" s="52">
        <f t="shared" si="2"/>
        <v>0</v>
      </c>
      <c r="G38" s="52"/>
      <c r="H38" s="52"/>
      <c r="L38" s="142"/>
      <c r="Q38" s="1"/>
    </row>
    <row r="39" spans="2:17" x14ac:dyDescent="0.3">
      <c r="B39" s="80" t="s">
        <v>163</v>
      </c>
      <c r="C39" s="71"/>
      <c r="D39" s="71">
        <f>+SUM(D34:D38)</f>
        <v>0</v>
      </c>
      <c r="E39" s="71">
        <f>+SUM(E34:E38)</f>
        <v>0</v>
      </c>
      <c r="F39" s="71">
        <f>+SUM(F34:F38)</f>
        <v>0</v>
      </c>
      <c r="G39" s="51" t="e">
        <f>+E39/D39</f>
        <v>#DIV/0!</v>
      </c>
      <c r="H39" s="51" t="e">
        <f>XIRR(F34:F38,C34:C38)</f>
        <v>#NUM!</v>
      </c>
    </row>
    <row r="40" spans="2:17" x14ac:dyDescent="0.3">
      <c r="B40" s="82" t="s">
        <v>170</v>
      </c>
      <c r="C40"/>
      <c r="D40"/>
      <c r="E40"/>
      <c r="F40"/>
      <c r="G40"/>
      <c r="H40"/>
    </row>
    <row r="41" spans="2:17" x14ac:dyDescent="0.3">
      <c r="B41" s="81"/>
      <c r="D41" s="1"/>
      <c r="E41" s="1"/>
    </row>
  </sheetData>
  <mergeCells count="4">
    <mergeCell ref="B16:B20"/>
    <mergeCell ref="B25:B29"/>
    <mergeCell ref="B34:B38"/>
    <mergeCell ref="B9:C9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P54"/>
  <sheetViews>
    <sheetView showGridLines="0" zoomScale="80" zoomScaleNormal="80" workbookViewId="0">
      <selection activeCell="E5" sqref="E5"/>
    </sheetView>
  </sheetViews>
  <sheetFormatPr defaultRowHeight="16.5" x14ac:dyDescent="0.3"/>
  <cols>
    <col min="1" max="1" width="3.625" customWidth="1"/>
    <col min="2" max="2" width="18.5" style="1" customWidth="1"/>
    <col min="3" max="5" width="18.5" style="4" customWidth="1"/>
    <col min="6" max="7" width="21.125" style="1" bestFit="1" customWidth="1"/>
    <col min="8" max="15" width="18.5" style="1" customWidth="1"/>
  </cols>
  <sheetData>
    <row r="1" spans="2:16" x14ac:dyDescent="0.3">
      <c r="I1"/>
      <c r="J1"/>
      <c r="K1"/>
      <c r="L1"/>
      <c r="M1"/>
      <c r="N1"/>
      <c r="O1"/>
    </row>
    <row r="2" spans="2:16" x14ac:dyDescent="0.3">
      <c r="B2" s="45" t="s">
        <v>180</v>
      </c>
      <c r="C2" s="2"/>
      <c r="D2" s="2"/>
      <c r="E2" s="2"/>
      <c r="F2" s="2"/>
      <c r="G2" s="2"/>
      <c r="H2" s="9"/>
      <c r="I2"/>
      <c r="J2"/>
      <c r="K2"/>
      <c r="L2"/>
      <c r="M2"/>
      <c r="N2"/>
      <c r="O2"/>
    </row>
    <row r="3" spans="2:16" x14ac:dyDescent="0.3">
      <c r="B3" s="6"/>
      <c r="C3" s="6"/>
      <c r="D3" s="6"/>
      <c r="E3" s="6"/>
      <c r="F3" s="6"/>
      <c r="G3" s="6"/>
      <c r="H3" s="9"/>
      <c r="J3" s="9"/>
      <c r="K3" s="9" t="s">
        <v>44</v>
      </c>
    </row>
    <row r="4" spans="2:16" x14ac:dyDescent="0.3">
      <c r="B4" s="72" t="s">
        <v>78</v>
      </c>
      <c r="C4" s="72" t="s">
        <v>0</v>
      </c>
      <c r="D4" s="192" t="s">
        <v>96</v>
      </c>
      <c r="E4" s="73" t="s">
        <v>39</v>
      </c>
      <c r="F4" s="72" t="s">
        <v>82</v>
      </c>
      <c r="G4" s="72" t="s">
        <v>81</v>
      </c>
      <c r="H4" s="72" t="s">
        <v>142</v>
      </c>
      <c r="I4" s="72" t="s">
        <v>24</v>
      </c>
      <c r="J4" s="72" t="s">
        <v>71</v>
      </c>
      <c r="K4" s="72" t="s">
        <v>238</v>
      </c>
      <c r="P4" s="1"/>
    </row>
    <row r="5" spans="2:16" x14ac:dyDescent="0.3">
      <c r="B5" s="332" t="s">
        <v>85</v>
      </c>
      <c r="C5" s="335" t="s">
        <v>51</v>
      </c>
      <c r="D5" s="188" t="s">
        <v>49</v>
      </c>
      <c r="E5" s="227">
        <v>36526</v>
      </c>
      <c r="F5" s="14"/>
      <c r="G5" s="14"/>
      <c r="H5" s="54">
        <f>G5-F5</f>
        <v>0</v>
      </c>
      <c r="I5" s="54"/>
      <c r="J5" s="54"/>
      <c r="K5" s="14"/>
      <c r="P5" s="1"/>
    </row>
    <row r="6" spans="2:16" s="1" customFormat="1" x14ac:dyDescent="0.3">
      <c r="B6" s="333"/>
      <c r="C6" s="335"/>
      <c r="E6" s="26"/>
      <c r="F6" s="14"/>
      <c r="G6" s="14"/>
      <c r="H6" s="54">
        <f t="shared" ref="H6:H19" si="0">G6-F6</f>
        <v>0</v>
      </c>
      <c r="I6" s="54"/>
      <c r="J6" s="54"/>
      <c r="K6" s="14"/>
    </row>
    <row r="7" spans="2:16" s="1" customFormat="1" x14ac:dyDescent="0.3">
      <c r="B7" s="333"/>
      <c r="C7" s="335"/>
      <c r="D7" s="189"/>
      <c r="E7" s="26"/>
      <c r="F7" s="14"/>
      <c r="G7" s="14"/>
      <c r="H7" s="54">
        <f t="shared" si="0"/>
        <v>0</v>
      </c>
      <c r="I7" s="54"/>
      <c r="J7" s="54"/>
      <c r="K7" s="14"/>
    </row>
    <row r="8" spans="2:16" s="1" customFormat="1" x14ac:dyDescent="0.3">
      <c r="B8" s="333"/>
      <c r="C8" s="335"/>
      <c r="D8" s="190"/>
      <c r="E8" s="26"/>
      <c r="F8" s="26"/>
      <c r="G8" s="14"/>
      <c r="H8" s="54">
        <f t="shared" si="0"/>
        <v>0</v>
      </c>
      <c r="I8" s="54"/>
      <c r="J8" s="54"/>
      <c r="K8" s="14"/>
    </row>
    <row r="9" spans="2:16" s="1" customFormat="1" x14ac:dyDescent="0.3">
      <c r="B9" s="333"/>
      <c r="C9" s="335"/>
      <c r="D9" s="191"/>
      <c r="E9" s="25"/>
      <c r="F9" s="14"/>
      <c r="G9" s="14"/>
      <c r="H9" s="54">
        <f t="shared" si="0"/>
        <v>0</v>
      </c>
      <c r="I9" s="54" t="e">
        <f>SUM(G5:G9)/SUM(F5:F9)</f>
        <v>#DIV/0!</v>
      </c>
      <c r="J9" s="61" t="e">
        <f>XIRR(H5:H9,E5:E9)</f>
        <v>#NUM!</v>
      </c>
      <c r="K9" s="27"/>
    </row>
    <row r="10" spans="2:16" s="1" customFormat="1" x14ac:dyDescent="0.3">
      <c r="B10" s="333"/>
      <c r="C10" s="335" t="s">
        <v>86</v>
      </c>
      <c r="D10" s="188" t="s">
        <v>40</v>
      </c>
      <c r="E10" s="13"/>
      <c r="F10" s="14"/>
      <c r="G10" s="14"/>
      <c r="H10" s="54">
        <f t="shared" si="0"/>
        <v>0</v>
      </c>
      <c r="I10" s="54"/>
      <c r="J10" s="54"/>
      <c r="K10" s="14"/>
    </row>
    <row r="11" spans="2:16" s="1" customFormat="1" x14ac:dyDescent="0.3">
      <c r="B11" s="333"/>
      <c r="C11" s="335"/>
      <c r="E11" s="13"/>
      <c r="F11" s="14"/>
      <c r="G11" s="14"/>
      <c r="H11" s="54">
        <f t="shared" si="0"/>
        <v>0</v>
      </c>
      <c r="I11" s="54"/>
      <c r="J11" s="54"/>
      <c r="K11" s="14"/>
    </row>
    <row r="12" spans="2:16" s="1" customFormat="1" x14ac:dyDescent="0.3">
      <c r="B12" s="333"/>
      <c r="C12" s="335"/>
      <c r="D12" s="190"/>
      <c r="E12" s="13"/>
      <c r="F12" s="14"/>
      <c r="G12" s="14"/>
      <c r="H12" s="54">
        <f t="shared" si="0"/>
        <v>0</v>
      </c>
      <c r="I12" s="54"/>
      <c r="J12" s="54"/>
      <c r="K12" s="14"/>
    </row>
    <row r="13" spans="2:16" s="1" customFormat="1" x14ac:dyDescent="0.3">
      <c r="B13" s="333"/>
      <c r="C13" s="335"/>
      <c r="D13" s="190"/>
      <c r="E13" s="13"/>
      <c r="F13" s="14"/>
      <c r="G13" s="14"/>
      <c r="H13" s="54">
        <f t="shared" si="0"/>
        <v>0</v>
      </c>
      <c r="I13" s="54"/>
      <c r="J13" s="54"/>
      <c r="K13" s="14"/>
    </row>
    <row r="14" spans="2:16" s="1" customFormat="1" x14ac:dyDescent="0.3">
      <c r="B14" s="333"/>
      <c r="C14" s="335"/>
      <c r="D14" s="191"/>
      <c r="E14" s="25"/>
      <c r="F14" s="14"/>
      <c r="G14" s="14"/>
      <c r="H14" s="54">
        <f t="shared" si="0"/>
        <v>0</v>
      </c>
      <c r="I14" s="54" t="e">
        <f>SUM(G10:G14)/SUM(F10:F14)</f>
        <v>#DIV/0!</v>
      </c>
      <c r="J14" s="61" t="e">
        <f>XIRR(H10:H14,E10:E14)</f>
        <v>#NUM!</v>
      </c>
      <c r="K14" s="27"/>
    </row>
    <row r="15" spans="2:16" s="1" customFormat="1" x14ac:dyDescent="0.3">
      <c r="B15" s="333"/>
      <c r="C15" s="335" t="s">
        <v>87</v>
      </c>
      <c r="D15" s="15" t="s">
        <v>84</v>
      </c>
      <c r="E15" s="13"/>
      <c r="F15" s="14"/>
      <c r="G15" s="14"/>
      <c r="H15" s="54">
        <f t="shared" si="0"/>
        <v>0</v>
      </c>
      <c r="I15" s="54"/>
      <c r="J15" s="54"/>
      <c r="K15" s="14"/>
    </row>
    <row r="16" spans="2:16" s="1" customFormat="1" x14ac:dyDescent="0.3">
      <c r="B16" s="333"/>
      <c r="C16" s="335"/>
      <c r="D16" s="190"/>
      <c r="E16" s="13"/>
      <c r="F16" s="14"/>
      <c r="G16" s="14"/>
      <c r="H16" s="54">
        <f t="shared" si="0"/>
        <v>0</v>
      </c>
      <c r="I16" s="54"/>
      <c r="J16" s="54"/>
      <c r="K16" s="14"/>
    </row>
    <row r="17" spans="2:11" s="1" customFormat="1" x14ac:dyDescent="0.3">
      <c r="B17" s="333"/>
      <c r="C17" s="335"/>
      <c r="D17" s="190"/>
      <c r="E17" s="13"/>
      <c r="F17" s="14"/>
      <c r="G17" s="14"/>
      <c r="H17" s="54">
        <f t="shared" si="0"/>
        <v>0</v>
      </c>
      <c r="I17" s="54"/>
      <c r="J17" s="54"/>
      <c r="K17" s="14"/>
    </row>
    <row r="18" spans="2:11" s="1" customFormat="1" x14ac:dyDescent="0.3">
      <c r="B18" s="333"/>
      <c r="C18" s="335"/>
      <c r="D18" s="190"/>
      <c r="E18" s="13"/>
      <c r="F18" s="14"/>
      <c r="G18" s="14"/>
      <c r="H18" s="54">
        <f t="shared" si="0"/>
        <v>0</v>
      </c>
      <c r="I18" s="54"/>
      <c r="J18" s="54"/>
      <c r="K18" s="14"/>
    </row>
    <row r="19" spans="2:11" s="1" customFormat="1" x14ac:dyDescent="0.3">
      <c r="B19" s="334"/>
      <c r="C19" s="335"/>
      <c r="D19" s="190"/>
      <c r="E19" s="25"/>
      <c r="F19" s="14"/>
      <c r="G19" s="14"/>
      <c r="H19" s="54">
        <f t="shared" si="0"/>
        <v>0</v>
      </c>
      <c r="I19" s="54" t="e">
        <f>SUM(G15:G19)/SUM(F15:F19)</f>
        <v>#DIV/0!</v>
      </c>
      <c r="J19" s="61" t="e">
        <f>XIRR(H15:H19,E15:E19)</f>
        <v>#NUM!</v>
      </c>
      <c r="K19" s="14"/>
    </row>
    <row r="20" spans="2:11" s="1" customFormat="1" x14ac:dyDescent="0.3">
      <c r="B20" s="329" t="s">
        <v>88</v>
      </c>
      <c r="C20" s="330"/>
      <c r="D20" s="330"/>
      <c r="E20" s="331"/>
      <c r="F20" s="58">
        <f>SUM(F5:F19)</f>
        <v>0</v>
      </c>
      <c r="G20" s="58">
        <f>SUM(G5:G19)</f>
        <v>0</v>
      </c>
      <c r="H20" s="58">
        <f>SUM(H5:H19)</f>
        <v>0</v>
      </c>
      <c r="I20" s="59" t="e">
        <f>SUM(G20)/SUM(F20)</f>
        <v>#DIV/0!</v>
      </c>
      <c r="J20" s="60" t="e">
        <f>XIRR(H5:H19,E5:E19)</f>
        <v>#NUM!</v>
      </c>
      <c r="K20" s="60"/>
    </row>
    <row r="22" spans="2:11" x14ac:dyDescent="0.3">
      <c r="B22" s="332" t="s">
        <v>94</v>
      </c>
      <c r="C22" s="335" t="s">
        <v>109</v>
      </c>
      <c r="D22" s="53"/>
      <c r="E22" s="26"/>
      <c r="F22" s="14"/>
      <c r="G22" s="14"/>
      <c r="H22" s="54">
        <f t="shared" ref="H22:H36" si="1">G22-F22</f>
        <v>0</v>
      </c>
      <c r="I22" s="54"/>
      <c r="J22" s="54"/>
      <c r="K22" s="14"/>
    </row>
    <row r="23" spans="2:11" x14ac:dyDescent="0.3">
      <c r="B23" s="333"/>
      <c r="C23" s="335"/>
      <c r="D23" s="53"/>
      <c r="E23" s="26"/>
      <c r="F23" s="14"/>
      <c r="G23" s="14"/>
      <c r="H23" s="54">
        <f t="shared" si="1"/>
        <v>0</v>
      </c>
      <c r="I23" s="54"/>
      <c r="J23" s="54"/>
      <c r="K23" s="14"/>
    </row>
    <row r="24" spans="2:11" x14ac:dyDescent="0.3">
      <c r="B24" s="333"/>
      <c r="C24" s="335"/>
      <c r="D24" s="53"/>
      <c r="E24" s="26"/>
      <c r="F24" s="14"/>
      <c r="G24" s="14"/>
      <c r="H24" s="54">
        <f t="shared" si="1"/>
        <v>0</v>
      </c>
      <c r="I24" s="54"/>
      <c r="J24" s="54"/>
      <c r="K24" s="14"/>
    </row>
    <row r="25" spans="2:11" x14ac:dyDescent="0.3">
      <c r="B25" s="333"/>
      <c r="C25" s="335"/>
      <c r="D25" s="53"/>
      <c r="E25" s="26"/>
      <c r="F25" s="26"/>
      <c r="G25" s="14"/>
      <c r="H25" s="54">
        <f t="shared" si="1"/>
        <v>0</v>
      </c>
      <c r="I25" s="54"/>
      <c r="J25" s="54"/>
      <c r="K25" s="14"/>
    </row>
    <row r="26" spans="2:11" x14ac:dyDescent="0.3">
      <c r="B26" s="333"/>
      <c r="C26" s="335"/>
      <c r="D26" s="53"/>
      <c r="E26" s="25"/>
      <c r="F26" s="14"/>
      <c r="G26" s="14"/>
      <c r="H26" s="54">
        <f t="shared" si="1"/>
        <v>0</v>
      </c>
      <c r="I26" s="54" t="e">
        <f>SUM(G22:G26)/SUM(F22:F26)</f>
        <v>#DIV/0!</v>
      </c>
      <c r="J26" s="61" t="e">
        <f>XIRR(H22:H26,E22:E26)</f>
        <v>#NUM!</v>
      </c>
      <c r="K26" s="27"/>
    </row>
    <row r="27" spans="2:11" x14ac:dyDescent="0.3">
      <c r="B27" s="333"/>
      <c r="C27" s="335" t="s">
        <v>110</v>
      </c>
      <c r="D27" s="53"/>
      <c r="E27" s="13"/>
      <c r="F27" s="14"/>
      <c r="G27" s="14"/>
      <c r="H27" s="54">
        <f t="shared" si="1"/>
        <v>0</v>
      </c>
      <c r="I27" s="54"/>
      <c r="J27" s="54"/>
      <c r="K27" s="14"/>
    </row>
    <row r="28" spans="2:11" x14ac:dyDescent="0.3">
      <c r="B28" s="333"/>
      <c r="C28" s="335"/>
      <c r="D28" s="53"/>
      <c r="E28" s="13"/>
      <c r="F28" s="14"/>
      <c r="G28" s="14"/>
      <c r="H28" s="54">
        <f t="shared" si="1"/>
        <v>0</v>
      </c>
      <c r="I28" s="54"/>
      <c r="J28" s="54"/>
      <c r="K28" s="14"/>
    </row>
    <row r="29" spans="2:11" x14ac:dyDescent="0.3">
      <c r="B29" s="333"/>
      <c r="C29" s="335"/>
      <c r="D29" s="53"/>
      <c r="E29" s="13"/>
      <c r="F29" s="14"/>
      <c r="G29" s="14"/>
      <c r="H29" s="54">
        <f t="shared" si="1"/>
        <v>0</v>
      </c>
      <c r="I29" s="54"/>
      <c r="J29" s="54"/>
      <c r="K29" s="14"/>
    </row>
    <row r="30" spans="2:11" x14ac:dyDescent="0.3">
      <c r="B30" s="333"/>
      <c r="C30" s="335"/>
      <c r="D30" s="53"/>
      <c r="E30" s="13"/>
      <c r="F30" s="14"/>
      <c r="G30" s="14"/>
      <c r="H30" s="54">
        <f t="shared" si="1"/>
        <v>0</v>
      </c>
      <c r="I30" s="54"/>
      <c r="J30" s="54"/>
      <c r="K30" s="14"/>
    </row>
    <row r="31" spans="2:11" x14ac:dyDescent="0.3">
      <c r="B31" s="333"/>
      <c r="C31" s="335"/>
      <c r="D31" s="53"/>
      <c r="E31" s="25"/>
      <c r="F31" s="14"/>
      <c r="G31" s="14"/>
      <c r="H31" s="54">
        <f t="shared" si="1"/>
        <v>0</v>
      </c>
      <c r="I31" s="54" t="e">
        <f>SUM(G27:G31)/SUM(F27:F31)</f>
        <v>#DIV/0!</v>
      </c>
      <c r="J31" s="61" t="e">
        <f>XIRR(H27:H31,E27:E31)</f>
        <v>#NUM!</v>
      </c>
      <c r="K31" s="14"/>
    </row>
    <row r="32" spans="2:11" x14ac:dyDescent="0.3">
      <c r="B32" s="333"/>
      <c r="C32" s="335" t="s">
        <v>111</v>
      </c>
      <c r="D32" s="53"/>
      <c r="E32" s="13"/>
      <c r="F32" s="14"/>
      <c r="G32" s="14"/>
      <c r="H32" s="54">
        <f t="shared" si="1"/>
        <v>0</v>
      </c>
      <c r="I32" s="54"/>
      <c r="J32" s="54"/>
      <c r="K32" s="14"/>
    </row>
    <row r="33" spans="2:11" x14ac:dyDescent="0.3">
      <c r="B33" s="333"/>
      <c r="C33" s="335"/>
      <c r="D33" s="53"/>
      <c r="E33" s="13"/>
      <c r="F33" s="14"/>
      <c r="G33" s="14"/>
      <c r="H33" s="54">
        <f t="shared" si="1"/>
        <v>0</v>
      </c>
      <c r="I33" s="54"/>
      <c r="J33" s="54"/>
      <c r="K33" s="14"/>
    </row>
    <row r="34" spans="2:11" x14ac:dyDescent="0.3">
      <c r="B34" s="333"/>
      <c r="C34" s="335"/>
      <c r="D34" s="53"/>
      <c r="E34" s="13"/>
      <c r="F34" s="14"/>
      <c r="G34" s="14"/>
      <c r="H34" s="54">
        <f t="shared" si="1"/>
        <v>0</v>
      </c>
      <c r="I34" s="54"/>
      <c r="J34" s="54"/>
      <c r="K34" s="14"/>
    </row>
    <row r="35" spans="2:11" x14ac:dyDescent="0.3">
      <c r="B35" s="333"/>
      <c r="C35" s="335"/>
      <c r="D35" s="53"/>
      <c r="E35" s="13"/>
      <c r="F35" s="14"/>
      <c r="G35" s="14"/>
      <c r="H35" s="54">
        <f t="shared" si="1"/>
        <v>0</v>
      </c>
      <c r="I35" s="54"/>
      <c r="J35" s="54"/>
      <c r="K35" s="14"/>
    </row>
    <row r="36" spans="2:11" x14ac:dyDescent="0.3">
      <c r="B36" s="334"/>
      <c r="C36" s="335"/>
      <c r="D36" s="53"/>
      <c r="E36" s="25"/>
      <c r="F36" s="14"/>
      <c r="G36" s="14"/>
      <c r="H36" s="54">
        <f t="shared" si="1"/>
        <v>0</v>
      </c>
      <c r="I36" s="54" t="e">
        <f>SUM(G32:G36)/SUM(F32:F36)</f>
        <v>#DIV/0!</v>
      </c>
      <c r="J36" s="61" t="e">
        <f>XIRR(H32:H36,E32:E36)</f>
        <v>#NUM!</v>
      </c>
      <c r="K36" s="14"/>
    </row>
    <row r="37" spans="2:11" x14ac:dyDescent="0.3">
      <c r="B37" s="329" t="s">
        <v>88</v>
      </c>
      <c r="C37" s="330"/>
      <c r="D37" s="330"/>
      <c r="E37" s="331"/>
      <c r="F37" s="58">
        <f>SUM(F22:F36)</f>
        <v>0</v>
      </c>
      <c r="G37" s="58">
        <f>SUM(G22:G36)</f>
        <v>0</v>
      </c>
      <c r="H37" s="58">
        <f>SUM(H22:H36)</f>
        <v>0</v>
      </c>
      <c r="I37" s="59" t="e">
        <f>SUM(G37)/SUM(F37)</f>
        <v>#DIV/0!</v>
      </c>
      <c r="J37" s="60" t="e">
        <f>XIRR(H22:H36,E22:E36)</f>
        <v>#NUM!</v>
      </c>
      <c r="K37" s="60"/>
    </row>
    <row r="39" spans="2:11" x14ac:dyDescent="0.3">
      <c r="B39" s="332" t="s">
        <v>95</v>
      </c>
      <c r="C39" s="335" t="s">
        <v>112</v>
      </c>
      <c r="D39" s="53"/>
      <c r="E39" s="26"/>
      <c r="F39" s="14"/>
      <c r="G39" s="14"/>
      <c r="H39" s="54">
        <f t="shared" ref="H39:H53" si="2">G39-F39</f>
        <v>0</v>
      </c>
      <c r="I39" s="54"/>
      <c r="J39" s="54"/>
      <c r="K39" s="54"/>
    </row>
    <row r="40" spans="2:11" x14ac:dyDescent="0.3">
      <c r="B40" s="333"/>
      <c r="C40" s="335"/>
      <c r="D40" s="53"/>
      <c r="E40" s="26"/>
      <c r="F40" s="14"/>
      <c r="G40" s="14"/>
      <c r="H40" s="54">
        <f t="shared" si="2"/>
        <v>0</v>
      </c>
      <c r="I40" s="54"/>
      <c r="J40" s="54"/>
      <c r="K40" s="54"/>
    </row>
    <row r="41" spans="2:11" x14ac:dyDescent="0.3">
      <c r="B41" s="333"/>
      <c r="C41" s="335"/>
      <c r="D41" s="53"/>
      <c r="E41" s="26"/>
      <c r="F41" s="14"/>
      <c r="G41" s="14"/>
      <c r="H41" s="54">
        <f t="shared" si="2"/>
        <v>0</v>
      </c>
      <c r="I41" s="54"/>
      <c r="J41" s="54"/>
      <c r="K41" s="54"/>
    </row>
    <row r="42" spans="2:11" x14ac:dyDescent="0.3">
      <c r="B42" s="333"/>
      <c r="C42" s="335"/>
      <c r="D42" s="53"/>
      <c r="E42" s="26"/>
      <c r="F42" s="26"/>
      <c r="G42" s="14"/>
      <c r="H42" s="54">
        <f t="shared" si="2"/>
        <v>0</v>
      </c>
      <c r="I42" s="54"/>
      <c r="J42" s="54"/>
      <c r="K42" s="14"/>
    </row>
    <row r="43" spans="2:11" x14ac:dyDescent="0.3">
      <c r="B43" s="333"/>
      <c r="C43" s="335"/>
      <c r="D43" s="53"/>
      <c r="E43" s="25"/>
      <c r="F43" s="14"/>
      <c r="G43" s="14"/>
      <c r="H43" s="54">
        <f t="shared" si="2"/>
        <v>0</v>
      </c>
      <c r="I43" s="54" t="e">
        <f>SUM(G39:G43)/SUM(F39:F43)</f>
        <v>#DIV/0!</v>
      </c>
      <c r="J43" s="61" t="e">
        <f>XIRR(H39:H43,E39:E43)</f>
        <v>#NUM!</v>
      </c>
      <c r="K43" s="27"/>
    </row>
    <row r="44" spans="2:11" x14ac:dyDescent="0.3">
      <c r="B44" s="333"/>
      <c r="C44" s="335" t="s">
        <v>113</v>
      </c>
      <c r="D44" s="53"/>
      <c r="E44" s="13"/>
      <c r="F44" s="14"/>
      <c r="G44" s="14"/>
      <c r="H44" s="54">
        <f t="shared" si="2"/>
        <v>0</v>
      </c>
      <c r="I44" s="54"/>
      <c r="J44" s="54"/>
      <c r="K44" s="14"/>
    </row>
    <row r="45" spans="2:11" x14ac:dyDescent="0.3">
      <c r="B45" s="333"/>
      <c r="C45" s="335"/>
      <c r="D45" s="53"/>
      <c r="E45" s="13"/>
      <c r="F45" s="14"/>
      <c r="G45" s="14"/>
      <c r="H45" s="54">
        <f t="shared" si="2"/>
        <v>0</v>
      </c>
      <c r="I45" s="54"/>
      <c r="J45" s="54"/>
      <c r="K45" s="14"/>
    </row>
    <row r="46" spans="2:11" x14ac:dyDescent="0.3">
      <c r="B46" s="333"/>
      <c r="C46" s="335"/>
      <c r="D46" s="53"/>
      <c r="E46" s="13"/>
      <c r="F46" s="14"/>
      <c r="G46" s="14"/>
      <c r="H46" s="54">
        <f t="shared" si="2"/>
        <v>0</v>
      </c>
      <c r="I46" s="54"/>
      <c r="J46" s="54"/>
      <c r="K46" s="14"/>
    </row>
    <row r="47" spans="2:11" x14ac:dyDescent="0.3">
      <c r="B47" s="333"/>
      <c r="C47" s="335"/>
      <c r="D47" s="53"/>
      <c r="E47" s="13"/>
      <c r="F47" s="14"/>
      <c r="G47" s="14"/>
      <c r="H47" s="54">
        <f t="shared" si="2"/>
        <v>0</v>
      </c>
      <c r="I47" s="54"/>
      <c r="J47" s="54"/>
      <c r="K47" s="14"/>
    </row>
    <row r="48" spans="2:11" x14ac:dyDescent="0.3">
      <c r="B48" s="333"/>
      <c r="C48" s="335"/>
      <c r="D48" s="53"/>
      <c r="E48" s="25"/>
      <c r="F48" s="14"/>
      <c r="G48" s="14"/>
      <c r="H48" s="54">
        <f t="shared" si="2"/>
        <v>0</v>
      </c>
      <c r="I48" s="54" t="e">
        <f>SUM(G44:G48)/SUM(F44:F48)</f>
        <v>#DIV/0!</v>
      </c>
      <c r="J48" s="61" t="e">
        <f>XIRR(H44:H48,E44:E48)</f>
        <v>#NUM!</v>
      </c>
      <c r="K48" s="14"/>
    </row>
    <row r="49" spans="2:11" x14ac:dyDescent="0.3">
      <c r="B49" s="333"/>
      <c r="C49" s="335" t="s">
        <v>114</v>
      </c>
      <c r="D49" s="53"/>
      <c r="E49" s="13"/>
      <c r="F49" s="14"/>
      <c r="G49" s="14"/>
      <c r="H49" s="54">
        <f t="shared" si="2"/>
        <v>0</v>
      </c>
      <c r="I49" s="54"/>
      <c r="J49" s="54"/>
      <c r="K49" s="14"/>
    </row>
    <row r="50" spans="2:11" x14ac:dyDescent="0.3">
      <c r="B50" s="333"/>
      <c r="C50" s="335"/>
      <c r="D50" s="53"/>
      <c r="E50" s="13"/>
      <c r="F50" s="14"/>
      <c r="G50" s="14"/>
      <c r="H50" s="54">
        <f t="shared" si="2"/>
        <v>0</v>
      </c>
      <c r="I50" s="54"/>
      <c r="J50" s="54"/>
      <c r="K50" s="14"/>
    </row>
    <row r="51" spans="2:11" x14ac:dyDescent="0.3">
      <c r="B51" s="333"/>
      <c r="C51" s="335"/>
      <c r="D51" s="53"/>
      <c r="E51" s="13"/>
      <c r="F51" s="14"/>
      <c r="G51" s="14"/>
      <c r="H51" s="54">
        <f t="shared" si="2"/>
        <v>0</v>
      </c>
      <c r="I51" s="54"/>
      <c r="J51" s="54"/>
      <c r="K51" s="14"/>
    </row>
    <row r="52" spans="2:11" x14ac:dyDescent="0.3">
      <c r="B52" s="333"/>
      <c r="C52" s="335"/>
      <c r="D52" s="53"/>
      <c r="E52" s="13"/>
      <c r="F52" s="14"/>
      <c r="G52" s="14"/>
      <c r="H52" s="54">
        <f t="shared" si="2"/>
        <v>0</v>
      </c>
      <c r="I52" s="54"/>
      <c r="J52" s="54"/>
      <c r="K52" s="14"/>
    </row>
    <row r="53" spans="2:11" x14ac:dyDescent="0.3">
      <c r="B53" s="334"/>
      <c r="C53" s="335"/>
      <c r="D53" s="53"/>
      <c r="E53" s="25"/>
      <c r="F53" s="14"/>
      <c r="G53" s="14"/>
      <c r="H53" s="54">
        <f t="shared" si="2"/>
        <v>0</v>
      </c>
      <c r="I53" s="54" t="e">
        <f>SUM(G49:G53)/SUM(F49:F53)</f>
        <v>#DIV/0!</v>
      </c>
      <c r="J53" s="61" t="e">
        <f>XIRR(H49:H53,E49:E53)</f>
        <v>#NUM!</v>
      </c>
      <c r="K53" s="14"/>
    </row>
    <row r="54" spans="2:11" x14ac:dyDescent="0.3">
      <c r="B54" s="329" t="s">
        <v>88</v>
      </c>
      <c r="C54" s="330"/>
      <c r="D54" s="330"/>
      <c r="E54" s="331"/>
      <c r="F54" s="58">
        <f>SUM(F39:F53)</f>
        <v>0</v>
      </c>
      <c r="G54" s="58">
        <f>SUM(G39:G53)</f>
        <v>0</v>
      </c>
      <c r="H54" s="58">
        <f>SUM(H39:H53)</f>
        <v>0</v>
      </c>
      <c r="I54" s="59" t="e">
        <f>SUM(G54)/SUM(F54)</f>
        <v>#DIV/0!</v>
      </c>
      <c r="J54" s="60" t="e">
        <f>XIRR(H39:H53,E39:E53)</f>
        <v>#NUM!</v>
      </c>
      <c r="K54" s="60"/>
    </row>
  </sheetData>
  <mergeCells count="15">
    <mergeCell ref="B54:E54"/>
    <mergeCell ref="B5:B19"/>
    <mergeCell ref="C5:C9"/>
    <mergeCell ref="C10:C14"/>
    <mergeCell ref="C15:C19"/>
    <mergeCell ref="B22:B36"/>
    <mergeCell ref="B20:E20"/>
    <mergeCell ref="C22:C26"/>
    <mergeCell ref="C27:C31"/>
    <mergeCell ref="C32:C36"/>
    <mergeCell ref="B39:B53"/>
    <mergeCell ref="C39:C43"/>
    <mergeCell ref="C44:C48"/>
    <mergeCell ref="C49:C53"/>
    <mergeCell ref="B37:E37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AB293"/>
  <sheetViews>
    <sheetView showGridLines="0" zoomScale="70" zoomScaleNormal="70" workbookViewId="0">
      <selection activeCell="F15" sqref="F15"/>
    </sheetView>
  </sheetViews>
  <sheetFormatPr defaultRowHeight="16.5" x14ac:dyDescent="0.3"/>
  <cols>
    <col min="1" max="1" width="3.5" customWidth="1"/>
    <col min="2" max="2" width="15" style="34" customWidth="1"/>
    <col min="3" max="3" width="18.5" style="1" customWidth="1"/>
    <col min="4" max="5" width="18.5" style="4" customWidth="1"/>
    <col min="6" max="7" width="18.5" style="1" customWidth="1"/>
    <col min="8" max="9" width="21.125" style="1" bestFit="1" customWidth="1"/>
    <col min="10" max="10" width="21.25" style="1" bestFit="1" customWidth="1"/>
    <col min="11" max="11" width="22.75" style="1" bestFit="1" customWidth="1"/>
    <col min="12" max="12" width="21" style="1" customWidth="1"/>
    <col min="13" max="14" width="18.5" style="1" customWidth="1"/>
    <col min="15" max="16" width="26.625" style="1" customWidth="1"/>
    <col min="17" max="17" width="23.25" style="1" bestFit="1" customWidth="1"/>
    <col min="18" max="19" width="13.125" customWidth="1"/>
  </cols>
  <sheetData>
    <row r="2" spans="2:28" x14ac:dyDescent="0.3">
      <c r="B2" s="139" t="s">
        <v>247</v>
      </c>
      <c r="Q2"/>
    </row>
    <row r="3" spans="2:28" x14ac:dyDescent="0.3">
      <c r="B3" s="45" t="s">
        <v>264</v>
      </c>
      <c r="C3" s="10"/>
      <c r="D3" s="2"/>
      <c r="E3" s="24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/>
    </row>
    <row r="4" spans="2:28" x14ac:dyDescent="0.3">
      <c r="B4"/>
      <c r="C4" s="34"/>
      <c r="D4" s="34"/>
      <c r="E4" s="6"/>
      <c r="F4" s="6"/>
      <c r="G4" s="4"/>
      <c r="N4" s="6"/>
      <c r="O4" s="6"/>
      <c r="P4" s="8"/>
      <c r="Q4" s="9" t="s">
        <v>44</v>
      </c>
    </row>
    <row r="5" spans="2:28" s="2" customFormat="1" ht="33" x14ac:dyDescent="0.3">
      <c r="B5" s="78" t="s">
        <v>434</v>
      </c>
      <c r="C5" s="75" t="s">
        <v>20</v>
      </c>
      <c r="D5" s="75" t="s">
        <v>419</v>
      </c>
      <c r="E5" s="78" t="s">
        <v>83</v>
      </c>
      <c r="F5" s="187" t="s">
        <v>173</v>
      </c>
      <c r="G5" s="75" t="s">
        <v>102</v>
      </c>
      <c r="H5" s="75" t="s">
        <v>174</v>
      </c>
      <c r="I5" s="75" t="s">
        <v>175</v>
      </c>
      <c r="J5" s="75" t="s">
        <v>176</v>
      </c>
      <c r="K5" s="75" t="s">
        <v>177</v>
      </c>
      <c r="L5" s="75" t="s">
        <v>178</v>
      </c>
      <c r="M5" s="75" t="s">
        <v>462</v>
      </c>
      <c r="N5" s="75" t="s">
        <v>25</v>
      </c>
      <c r="O5" s="75" t="s">
        <v>26</v>
      </c>
      <c r="P5" s="114" t="s">
        <v>422</v>
      </c>
      <c r="Q5" s="75" t="s">
        <v>240</v>
      </c>
    </row>
    <row r="6" spans="2:28" x14ac:dyDescent="0.3">
      <c r="B6" s="207"/>
      <c r="C6" s="145" t="s">
        <v>161</v>
      </c>
      <c r="D6" s="145" t="s">
        <v>423</v>
      </c>
      <c r="E6" s="229"/>
      <c r="F6" s="230"/>
      <c r="G6" s="223"/>
      <c r="H6" s="223">
        <f>E32</f>
        <v>0</v>
      </c>
      <c r="I6" s="223">
        <f>F32</f>
        <v>0</v>
      </c>
      <c r="J6" s="136">
        <f>'3.-(2) 현금흐름(운용중인 펀드)'!F30</f>
        <v>500</v>
      </c>
      <c r="K6" s="16">
        <f>'3.-(2) 현금흐름(운용중인 펀드)'!G30</f>
        <v>150</v>
      </c>
      <c r="L6" s="16">
        <f>'3.-(2) 현금흐름(운용중인 펀드)'!H30</f>
        <v>500</v>
      </c>
      <c r="M6" s="16" t="e">
        <f>(F32+G32)/E32</f>
        <v>#DIV/0!</v>
      </c>
      <c r="N6" s="16" t="e">
        <f>'3.-(2) 현금흐름(운용중인 펀드)'!L30</f>
        <v>#NUM!</v>
      </c>
      <c r="O6" s="223" t="e">
        <f>J32</f>
        <v>#NUM!</v>
      </c>
      <c r="P6" s="223"/>
      <c r="Q6" s="223" t="s">
        <v>254</v>
      </c>
    </row>
    <row r="7" spans="2:28" x14ac:dyDescent="0.3">
      <c r="B7" s="207"/>
      <c r="C7" s="223" t="s">
        <v>94</v>
      </c>
      <c r="D7" s="223" t="s">
        <v>421</v>
      </c>
      <c r="E7" s="230"/>
      <c r="F7" s="230"/>
      <c r="G7" s="223"/>
      <c r="H7" s="223">
        <f>E41</f>
        <v>0</v>
      </c>
      <c r="I7" s="223">
        <f>F41</f>
        <v>0</v>
      </c>
      <c r="J7" s="223">
        <f>'3.-(2) 현금흐름(운용중인 펀드)'!F52</f>
        <v>0</v>
      </c>
      <c r="K7" s="223">
        <f>'3.-(2) 현금흐름(운용중인 펀드)'!G52</f>
        <v>0</v>
      </c>
      <c r="L7" s="223">
        <f>'3.-(2) 현금흐름(운용중인 펀드)'!H52</f>
        <v>0</v>
      </c>
      <c r="M7" s="16" t="e">
        <f>(F41+G41)/E41</f>
        <v>#DIV/0!</v>
      </c>
      <c r="N7" s="223" t="e">
        <f>'3.-(2) 현금흐름(운용중인 펀드)'!L52</f>
        <v>#NUM!</v>
      </c>
      <c r="O7" s="223" t="e">
        <f>J41</f>
        <v>#NUM!</v>
      </c>
      <c r="P7" s="223"/>
      <c r="Q7" s="223"/>
    </row>
    <row r="8" spans="2:28" x14ac:dyDescent="0.3">
      <c r="B8" s="207"/>
      <c r="C8" s="223" t="s">
        <v>172</v>
      </c>
      <c r="D8" s="223"/>
      <c r="E8" s="230"/>
      <c r="F8" s="230"/>
      <c r="G8" s="223"/>
      <c r="H8" s="223">
        <f>E50</f>
        <v>0</v>
      </c>
      <c r="I8" s="223">
        <f>F50</f>
        <v>0</v>
      </c>
      <c r="J8" s="223"/>
      <c r="K8" s="223"/>
      <c r="L8" s="223"/>
      <c r="M8" s="16" t="e">
        <f>(F50+G50)/E50</f>
        <v>#DIV/0!</v>
      </c>
      <c r="N8" s="223"/>
      <c r="O8" s="223" t="e">
        <f>J50</f>
        <v>#NUM!</v>
      </c>
      <c r="P8" s="223"/>
      <c r="Q8" s="223"/>
    </row>
    <row r="9" spans="2:28" x14ac:dyDescent="0.3">
      <c r="B9" s="346" t="s">
        <v>27</v>
      </c>
      <c r="C9" s="347"/>
      <c r="D9" s="224"/>
      <c r="E9" s="220"/>
      <c r="F9" s="220"/>
      <c r="G9" s="220">
        <f t="shared" ref="G9:L9" si="0">+SUM(G6:G8)</f>
        <v>0</v>
      </c>
      <c r="H9" s="220">
        <f t="shared" si="0"/>
        <v>0</v>
      </c>
      <c r="I9" s="220">
        <f t="shared" si="0"/>
        <v>0</v>
      </c>
      <c r="J9" s="220">
        <f t="shared" si="0"/>
        <v>500</v>
      </c>
      <c r="K9" s="220">
        <f t="shared" si="0"/>
        <v>150</v>
      </c>
      <c r="L9" s="220">
        <f t="shared" si="0"/>
        <v>500</v>
      </c>
      <c r="M9" s="220" t="e">
        <f>+SUMPRODUCT(M6:M8,H6:H8)/H9</f>
        <v>#DIV/0!</v>
      </c>
      <c r="N9" s="220" t="e">
        <f>+SUMPRODUCT(N6:N8,H6:H8)/H9</f>
        <v>#NUM!</v>
      </c>
      <c r="O9" s="220" t="e">
        <f>+SUMPRODUCT(H6:H8,O6:O8)/H9</f>
        <v>#NUM!</v>
      </c>
      <c r="P9" s="220"/>
      <c r="Q9" s="220"/>
    </row>
    <row r="10" spans="2:28" x14ac:dyDescent="0.3">
      <c r="B10" s="82" t="s">
        <v>271</v>
      </c>
      <c r="C10" s="81"/>
      <c r="D10" s="231"/>
      <c r="E10" s="23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34"/>
    </row>
    <row r="11" spans="2:28" x14ac:dyDescent="0.3">
      <c r="B11" s="141" t="s">
        <v>272</v>
      </c>
      <c r="P11"/>
      <c r="Q11"/>
    </row>
    <row r="12" spans="2:28" x14ac:dyDescent="0.3">
      <c r="Q12"/>
    </row>
    <row r="13" spans="2:28" x14ac:dyDescent="0.3">
      <c r="B13" s="45" t="s">
        <v>155</v>
      </c>
      <c r="C13" s="2"/>
      <c r="D13" s="2"/>
      <c r="E13" s="2"/>
      <c r="F13" s="2"/>
      <c r="G13" s="2"/>
      <c r="H13" s="2"/>
      <c r="Q13"/>
      <c r="R13" s="194"/>
    </row>
    <row r="14" spans="2:28" x14ac:dyDescent="0.3">
      <c r="B14" s="83" t="s">
        <v>228</v>
      </c>
      <c r="C14" s="83"/>
      <c r="D14" s="2"/>
      <c r="E14" s="2"/>
      <c r="F14" s="2"/>
      <c r="G14" s="2"/>
      <c r="H14" s="2"/>
      <c r="I14" s="2"/>
      <c r="J14" s="81"/>
      <c r="K14" s="81"/>
      <c r="S14" s="48" t="s">
        <v>340</v>
      </c>
    </row>
    <row r="15" spans="2:28" x14ac:dyDescent="0.3">
      <c r="B15" s="83" t="s">
        <v>259</v>
      </c>
      <c r="C15" s="83"/>
      <c r="D15" s="8"/>
      <c r="E15" s="8"/>
      <c r="F15" s="8"/>
      <c r="G15" s="8"/>
      <c r="H15" s="8"/>
      <c r="I15" s="8"/>
      <c r="J15" s="9"/>
      <c r="L15" s="48" t="s">
        <v>341</v>
      </c>
      <c r="M15" s="48"/>
      <c r="N15" s="48"/>
      <c r="O15" s="81"/>
      <c r="P15" s="81"/>
      <c r="Q15" s="81"/>
      <c r="R15" s="34"/>
      <c r="S15" s="34" t="s">
        <v>461</v>
      </c>
      <c r="T15" s="48"/>
      <c r="U15" s="81"/>
      <c r="V15" s="81"/>
      <c r="W15" s="81"/>
      <c r="X15" s="34"/>
      <c r="Y15" s="34"/>
      <c r="Z15" s="34"/>
      <c r="AA15" s="34"/>
      <c r="AB15" s="34"/>
    </row>
    <row r="16" spans="2:28" x14ac:dyDescent="0.3">
      <c r="B16"/>
      <c r="C16" s="83"/>
      <c r="D16" s="6"/>
      <c r="E16" s="6"/>
      <c r="F16" s="6"/>
      <c r="G16" s="6"/>
      <c r="H16" s="6"/>
      <c r="I16" s="6"/>
      <c r="J16" s="9" t="s">
        <v>44</v>
      </c>
      <c r="L16" s="232" t="s">
        <v>20</v>
      </c>
      <c r="M16" s="16" t="str">
        <f>C18</f>
        <v>Fund1</v>
      </c>
      <c r="N16" s="209"/>
      <c r="O16" s="81"/>
      <c r="P16" s="81"/>
      <c r="Q16" s="209" t="s">
        <v>219</v>
      </c>
      <c r="R16" s="81"/>
      <c r="S16" s="232" t="s">
        <v>343</v>
      </c>
      <c r="T16" s="233" t="s">
        <v>344</v>
      </c>
      <c r="U16" s="34"/>
      <c r="V16" s="209"/>
      <c r="W16" s="81"/>
      <c r="X16" s="209" t="s">
        <v>219</v>
      </c>
      <c r="Y16" s="34"/>
      <c r="Z16" s="34"/>
      <c r="AA16" s="34"/>
      <c r="AB16" s="34"/>
    </row>
    <row r="17" spans="2:28" ht="33" x14ac:dyDescent="0.3">
      <c r="B17" s="78" t="s">
        <v>434</v>
      </c>
      <c r="C17" s="75" t="s">
        <v>159</v>
      </c>
      <c r="D17" s="75" t="s">
        <v>166</v>
      </c>
      <c r="E17" s="69" t="s">
        <v>103</v>
      </c>
      <c r="F17" s="187" t="s">
        <v>104</v>
      </c>
      <c r="G17" s="187" t="s">
        <v>201</v>
      </c>
      <c r="H17" s="75" t="s">
        <v>200</v>
      </c>
      <c r="I17" s="75" t="s">
        <v>198</v>
      </c>
      <c r="J17" s="75" t="s">
        <v>171</v>
      </c>
      <c r="L17" s="232" t="s">
        <v>345</v>
      </c>
      <c r="M17" s="232" t="s">
        <v>346</v>
      </c>
      <c r="N17" s="232" t="s">
        <v>217</v>
      </c>
      <c r="O17" s="232" t="s">
        <v>347</v>
      </c>
      <c r="P17" s="232" t="s">
        <v>245</v>
      </c>
      <c r="Q17" s="232" t="s">
        <v>218</v>
      </c>
      <c r="R17" s="81"/>
      <c r="S17" s="232" t="s">
        <v>349</v>
      </c>
      <c r="T17" s="232" t="s">
        <v>346</v>
      </c>
      <c r="U17" s="232" t="s">
        <v>217</v>
      </c>
      <c r="V17" s="232" t="s">
        <v>347</v>
      </c>
      <c r="W17" s="232" t="s">
        <v>350</v>
      </c>
      <c r="X17" s="232" t="s">
        <v>351</v>
      </c>
      <c r="Y17" s="34"/>
      <c r="Z17" s="34"/>
      <c r="AA17" s="34"/>
      <c r="AB17" s="34"/>
    </row>
    <row r="18" spans="2:28" x14ac:dyDescent="0.3">
      <c r="B18" s="328">
        <f>B6</f>
        <v>0</v>
      </c>
      <c r="C18" s="328" t="s">
        <v>162</v>
      </c>
      <c r="D18" s="3"/>
      <c r="E18" s="52"/>
      <c r="F18" s="52"/>
      <c r="G18" s="65"/>
      <c r="H18" s="52">
        <f>F18+G18-E18</f>
        <v>0</v>
      </c>
      <c r="I18" s="52"/>
      <c r="J18" s="52"/>
      <c r="L18" s="352" t="s">
        <v>213</v>
      </c>
      <c r="M18" s="353"/>
      <c r="N18" s="234">
        <f>N19+N20</f>
        <v>790</v>
      </c>
      <c r="O18" s="235"/>
      <c r="P18" s="235"/>
      <c r="Q18" s="222"/>
      <c r="R18" s="81"/>
      <c r="S18" s="352" t="s">
        <v>213</v>
      </c>
      <c r="T18" s="353"/>
      <c r="U18" s="236">
        <f>U19+U20</f>
        <v>400</v>
      </c>
      <c r="V18" s="235"/>
      <c r="W18" s="235"/>
      <c r="X18" s="222"/>
      <c r="Y18" s="34"/>
      <c r="Z18" s="34"/>
      <c r="AA18" s="34"/>
      <c r="AB18" s="34"/>
    </row>
    <row r="19" spans="2:28" x14ac:dyDescent="0.3">
      <c r="B19" s="328"/>
      <c r="C19" s="328"/>
      <c r="D19" s="3"/>
      <c r="E19" s="55"/>
      <c r="F19" s="55"/>
      <c r="G19" s="65"/>
      <c r="H19" s="55">
        <f t="shared" ref="H19:H31" si="1">F19+G19-E19</f>
        <v>0</v>
      </c>
      <c r="I19" s="55"/>
      <c r="J19" s="55"/>
      <c r="L19" s="348" t="s">
        <v>220</v>
      </c>
      <c r="M19" s="349"/>
      <c r="N19" s="222">
        <v>100</v>
      </c>
      <c r="O19" s="237"/>
      <c r="P19" s="237"/>
      <c r="Q19" s="222" t="s">
        <v>214</v>
      </c>
      <c r="R19" s="81"/>
      <c r="S19" s="348" t="s">
        <v>220</v>
      </c>
      <c r="T19" s="349"/>
      <c r="U19" s="238">
        <v>100</v>
      </c>
      <c r="V19" s="237"/>
      <c r="W19" s="237"/>
      <c r="X19" s="222" t="s">
        <v>214</v>
      </c>
      <c r="Y19" s="34"/>
      <c r="Z19" s="34"/>
      <c r="AA19" s="34"/>
      <c r="AB19" s="34"/>
    </row>
    <row r="20" spans="2:28" x14ac:dyDescent="0.3">
      <c r="B20" s="328"/>
      <c r="C20" s="328"/>
      <c r="D20" s="3"/>
      <c r="E20" s="55"/>
      <c r="F20" s="55"/>
      <c r="G20" s="65"/>
      <c r="H20" s="55">
        <f t="shared" si="1"/>
        <v>0</v>
      </c>
      <c r="I20" s="55"/>
      <c r="J20" s="55"/>
      <c r="L20" s="348" t="s">
        <v>215</v>
      </c>
      <c r="M20" s="349"/>
      <c r="N20" s="238">
        <f>SUM(N21:N23)</f>
        <v>690</v>
      </c>
      <c r="O20" s="237"/>
      <c r="P20" s="237"/>
      <c r="Q20" s="222"/>
      <c r="R20" s="81"/>
      <c r="S20" s="348" t="s">
        <v>215</v>
      </c>
      <c r="T20" s="349"/>
      <c r="U20" s="238">
        <f>SUM(U21:U23)</f>
        <v>300</v>
      </c>
      <c r="V20" s="237"/>
      <c r="W20" s="237"/>
      <c r="X20" s="222"/>
      <c r="Y20" s="34"/>
      <c r="Z20" s="34"/>
      <c r="AA20" s="34"/>
      <c r="AB20" s="34"/>
    </row>
    <row r="21" spans="2:28" x14ac:dyDescent="0.3">
      <c r="B21" s="328"/>
      <c r="C21" s="328"/>
      <c r="D21" s="3"/>
      <c r="E21" s="55"/>
      <c r="F21" s="55"/>
      <c r="G21" s="65"/>
      <c r="H21" s="55">
        <f t="shared" si="1"/>
        <v>0</v>
      </c>
      <c r="I21" s="55"/>
      <c r="J21" s="55"/>
      <c r="L21" s="239" t="s">
        <v>344</v>
      </c>
      <c r="M21" s="240" t="s">
        <v>352</v>
      </c>
      <c r="N21" s="238">
        <f>U32</f>
        <v>350</v>
      </c>
      <c r="O21" s="241"/>
      <c r="P21" s="241"/>
      <c r="Q21" s="241" t="s">
        <v>381</v>
      </c>
      <c r="R21" s="81"/>
      <c r="S21" s="239" t="s">
        <v>33</v>
      </c>
      <c r="T21" s="240" t="str">
        <f>'3-(1). 세부투자 현황(운용중인 펀드)'!G7</f>
        <v>RCPS</v>
      </c>
      <c r="U21" s="238">
        <f>'3-(1). 세부투자 현황(운용중인 펀드)'!M7</f>
        <v>200</v>
      </c>
      <c r="V21" s="242">
        <v>10000</v>
      </c>
      <c r="W21" s="242">
        <v>2000</v>
      </c>
      <c r="X21" s="222" t="s">
        <v>353</v>
      </c>
      <c r="Y21" s="34"/>
      <c r="Z21" s="34"/>
      <c r="AA21" s="34"/>
      <c r="AB21" s="34"/>
    </row>
    <row r="22" spans="2:28" x14ac:dyDescent="0.3">
      <c r="B22" s="328"/>
      <c r="C22" s="328"/>
      <c r="D22" s="3"/>
      <c r="E22" s="55"/>
      <c r="F22" s="55"/>
      <c r="G22" s="65"/>
      <c r="H22" s="55">
        <f t="shared" si="1"/>
        <v>0</v>
      </c>
      <c r="I22" s="55"/>
      <c r="J22" s="55"/>
      <c r="L22" s="239" t="s">
        <v>354</v>
      </c>
      <c r="M22" s="240" t="s">
        <v>355</v>
      </c>
      <c r="N22" s="238">
        <f>U54</f>
        <v>240</v>
      </c>
      <c r="O22" s="222"/>
      <c r="P22" s="222"/>
      <c r="Q22" s="222" t="s">
        <v>382</v>
      </c>
      <c r="R22" s="81"/>
      <c r="S22" s="239" t="s">
        <v>87</v>
      </c>
      <c r="T22" s="240" t="str">
        <f>'3-(1). 세부투자 현황(운용중인 펀드)'!G8</f>
        <v>CB</v>
      </c>
      <c r="U22" s="238">
        <f>'3-(1). 세부투자 현황(운용중인 펀드)'!M8</f>
        <v>100</v>
      </c>
      <c r="V22" s="242" t="s">
        <v>74</v>
      </c>
      <c r="W22" s="242" t="s">
        <v>356</v>
      </c>
      <c r="X22" s="222" t="s">
        <v>357</v>
      </c>
      <c r="Y22" s="34"/>
      <c r="Z22" s="34"/>
      <c r="AA22" s="34"/>
      <c r="AB22" s="34"/>
    </row>
    <row r="23" spans="2:28" x14ac:dyDescent="0.3">
      <c r="B23" s="328"/>
      <c r="C23" s="328"/>
      <c r="D23" s="3"/>
      <c r="E23" s="55"/>
      <c r="F23" s="55"/>
      <c r="G23" s="65"/>
      <c r="H23" s="55">
        <f t="shared" si="1"/>
        <v>0</v>
      </c>
      <c r="I23" s="55"/>
      <c r="J23" s="55"/>
      <c r="L23" s="243" t="str">
        <f>'3-(1). 세부투자 현황(운용중인 펀드)'!D10</f>
        <v>Comp 5</v>
      </c>
      <c r="M23" s="240">
        <f>'3-(1). 세부투자 현황(운용중인 펀드)'!G10</f>
        <v>0</v>
      </c>
      <c r="N23" s="222">
        <f>'3-(1). 세부투자 현황(운용중인 펀드)'!M10</f>
        <v>100</v>
      </c>
      <c r="O23" s="222"/>
      <c r="P23" s="222"/>
      <c r="Q23" s="222" t="str">
        <f>'3-(1). 세부투자 현황(운용중인 펀드)'!N6</f>
        <v>회수완료</v>
      </c>
      <c r="R23" s="81"/>
      <c r="S23" s="239"/>
      <c r="T23" s="240"/>
      <c r="U23" s="238"/>
      <c r="V23" s="242"/>
      <c r="W23" s="242"/>
      <c r="X23" s="222"/>
      <c r="Y23" s="34"/>
      <c r="Z23" s="34"/>
      <c r="AA23" s="34"/>
      <c r="AB23" s="34"/>
    </row>
    <row r="24" spans="2:28" x14ac:dyDescent="0.3">
      <c r="B24" s="328"/>
      <c r="C24" s="328"/>
      <c r="D24" s="3"/>
      <c r="E24" s="55"/>
      <c r="F24" s="55"/>
      <c r="G24" s="65"/>
      <c r="H24" s="55">
        <f t="shared" si="1"/>
        <v>0</v>
      </c>
      <c r="I24" s="55"/>
      <c r="J24" s="55"/>
      <c r="L24" s="352" t="s">
        <v>216</v>
      </c>
      <c r="M24" s="353"/>
      <c r="N24" s="234">
        <v>50</v>
      </c>
      <c r="O24" s="237"/>
      <c r="P24" s="237"/>
      <c r="Q24" s="222"/>
      <c r="R24" s="81"/>
      <c r="S24" s="352" t="s">
        <v>216</v>
      </c>
      <c r="T24" s="353"/>
      <c r="U24" s="236">
        <v>100</v>
      </c>
      <c r="V24" s="237"/>
      <c r="W24" s="237"/>
      <c r="X24" s="222"/>
      <c r="Y24" s="34"/>
      <c r="Z24" s="34"/>
      <c r="AA24" s="34"/>
      <c r="AB24" s="34"/>
    </row>
    <row r="25" spans="2:28" x14ac:dyDescent="0.3">
      <c r="B25" s="328"/>
      <c r="C25" s="328"/>
      <c r="D25" s="3"/>
      <c r="E25" s="55"/>
      <c r="F25" s="55"/>
      <c r="G25" s="65"/>
      <c r="H25" s="55">
        <f t="shared" si="1"/>
        <v>0</v>
      </c>
      <c r="I25" s="55"/>
      <c r="J25" s="55"/>
      <c r="L25" s="350" t="s">
        <v>358</v>
      </c>
      <c r="M25" s="351"/>
      <c r="N25" s="244">
        <f>N18+N24</f>
        <v>840</v>
      </c>
      <c r="O25" s="244"/>
      <c r="P25" s="244"/>
      <c r="Q25" s="244"/>
      <c r="R25" s="81"/>
      <c r="S25" s="350" t="s">
        <v>225</v>
      </c>
      <c r="T25" s="351"/>
      <c r="U25" s="245">
        <f>U18+U24</f>
        <v>500</v>
      </c>
      <c r="V25" s="237"/>
      <c r="W25" s="237"/>
      <c r="X25" s="244"/>
      <c r="Y25" s="34"/>
      <c r="Z25" s="34"/>
      <c r="AA25" s="34"/>
      <c r="AB25" s="34"/>
    </row>
    <row r="26" spans="2:28" x14ac:dyDescent="0.3">
      <c r="B26" s="328"/>
      <c r="C26" s="328"/>
      <c r="D26" s="3"/>
      <c r="E26" s="55"/>
      <c r="F26" s="55"/>
      <c r="G26" s="65"/>
      <c r="H26" s="55">
        <f t="shared" si="1"/>
        <v>0</v>
      </c>
      <c r="I26" s="55"/>
      <c r="J26" s="55"/>
      <c r="L26" s="348" t="s">
        <v>222</v>
      </c>
      <c r="M26" s="349"/>
      <c r="N26" s="222">
        <v>50</v>
      </c>
      <c r="O26" s="235"/>
      <c r="P26" s="235"/>
      <c r="Q26" s="222"/>
      <c r="R26" s="81"/>
      <c r="S26" s="348" t="s">
        <v>360</v>
      </c>
      <c r="T26" s="349"/>
      <c r="U26" s="246"/>
      <c r="V26" s="235"/>
      <c r="W26" s="235"/>
      <c r="X26" s="222"/>
      <c r="Y26" s="34"/>
      <c r="Z26" s="34"/>
      <c r="AA26" s="34"/>
      <c r="AB26" s="34"/>
    </row>
    <row r="27" spans="2:28" x14ac:dyDescent="0.3">
      <c r="B27" s="328"/>
      <c r="C27" s="328"/>
      <c r="D27" s="3"/>
      <c r="E27" s="55"/>
      <c r="F27" s="55"/>
      <c r="G27" s="65"/>
      <c r="H27" s="55">
        <f t="shared" si="1"/>
        <v>0</v>
      </c>
      <c r="I27" s="55"/>
      <c r="J27" s="55"/>
      <c r="L27" s="348" t="s">
        <v>361</v>
      </c>
      <c r="M27" s="349"/>
      <c r="N27" s="222">
        <v>30</v>
      </c>
      <c r="O27" s="237"/>
      <c r="P27" s="237"/>
      <c r="Q27" s="222"/>
      <c r="R27" s="81"/>
      <c r="S27" s="348" t="s">
        <v>362</v>
      </c>
      <c r="T27" s="349"/>
      <c r="U27" s="246"/>
      <c r="V27" s="237"/>
      <c r="W27" s="237"/>
      <c r="X27" s="222"/>
      <c r="Y27" s="34"/>
      <c r="Z27" s="34"/>
      <c r="AA27" s="34"/>
      <c r="AB27" s="34"/>
    </row>
    <row r="28" spans="2:28" x14ac:dyDescent="0.3">
      <c r="B28" s="328"/>
      <c r="C28" s="328"/>
      <c r="D28" s="3"/>
      <c r="E28" s="55"/>
      <c r="F28" s="55"/>
      <c r="G28" s="65"/>
      <c r="H28" s="55">
        <f t="shared" si="1"/>
        <v>0</v>
      </c>
      <c r="I28" s="55"/>
      <c r="J28" s="55"/>
      <c r="L28" s="348" t="s">
        <v>363</v>
      </c>
      <c r="M28" s="349"/>
      <c r="N28" s="247">
        <v>20</v>
      </c>
      <c r="O28" s="237"/>
      <c r="P28" s="237"/>
      <c r="Q28" s="247"/>
      <c r="R28" s="81"/>
      <c r="S28" s="348" t="s">
        <v>223</v>
      </c>
      <c r="T28" s="349"/>
      <c r="U28" s="246"/>
      <c r="V28" s="237"/>
      <c r="W28" s="237"/>
      <c r="X28" s="247"/>
      <c r="Y28" s="34"/>
      <c r="Z28" s="34"/>
      <c r="AA28" s="34"/>
      <c r="AB28" s="34"/>
    </row>
    <row r="29" spans="2:28" x14ac:dyDescent="0.3">
      <c r="B29" s="328"/>
      <c r="C29" s="328"/>
      <c r="D29" s="3"/>
      <c r="E29" s="55"/>
      <c r="F29" s="55"/>
      <c r="G29" s="65"/>
      <c r="H29" s="55">
        <f t="shared" si="1"/>
        <v>0</v>
      </c>
      <c r="I29" s="55"/>
      <c r="J29" s="55"/>
      <c r="L29" s="348" t="s">
        <v>256</v>
      </c>
      <c r="M29" s="349"/>
      <c r="N29" s="247">
        <v>5</v>
      </c>
      <c r="O29" s="237"/>
      <c r="P29" s="237"/>
      <c r="Q29" s="247"/>
      <c r="R29" s="81"/>
      <c r="S29" s="356" t="s">
        <v>6</v>
      </c>
      <c r="T29" s="357"/>
      <c r="U29" s="245">
        <f>SUM(U26:U28)</f>
        <v>0</v>
      </c>
      <c r="V29" s="237"/>
      <c r="W29" s="237"/>
      <c r="X29" s="244"/>
      <c r="Y29" s="34"/>
      <c r="Z29" s="34"/>
      <c r="AA29" s="34"/>
      <c r="AB29" s="34"/>
    </row>
    <row r="30" spans="2:28" ht="17.25" thickBot="1" x14ac:dyDescent="0.35">
      <c r="B30" s="328"/>
      <c r="C30" s="328"/>
      <c r="D30" s="3"/>
      <c r="E30" s="55"/>
      <c r="F30" s="55"/>
      <c r="G30" s="65"/>
      <c r="H30" s="55">
        <f t="shared" si="1"/>
        <v>0</v>
      </c>
      <c r="I30" s="55"/>
      <c r="J30" s="55"/>
      <c r="L30" s="342" t="s">
        <v>6</v>
      </c>
      <c r="M30" s="343"/>
      <c r="N30" s="244">
        <f>SUM(N26:N29)</f>
        <v>105</v>
      </c>
      <c r="O30" s="244"/>
      <c r="P30" s="244"/>
      <c r="Q30" s="244"/>
      <c r="R30" s="81"/>
      <c r="S30" s="350" t="s">
        <v>224</v>
      </c>
      <c r="T30" s="351"/>
      <c r="U30" s="245">
        <f>U25-U29</f>
        <v>500</v>
      </c>
      <c r="V30" s="237"/>
      <c r="W30" s="237"/>
      <c r="X30" s="244"/>
      <c r="Y30" s="34"/>
      <c r="Z30" s="34"/>
      <c r="AA30" s="34"/>
      <c r="AB30" s="34"/>
    </row>
    <row r="31" spans="2:28" ht="17.25" thickBot="1" x14ac:dyDescent="0.35">
      <c r="B31" s="328"/>
      <c r="C31" s="328"/>
      <c r="D31" s="25">
        <v>46022</v>
      </c>
      <c r="E31" s="52"/>
      <c r="F31" s="52"/>
      <c r="G31" s="16">
        <f>N31</f>
        <v>735</v>
      </c>
      <c r="H31" s="55">
        <f t="shared" si="1"/>
        <v>735</v>
      </c>
      <c r="I31" s="52"/>
      <c r="J31" s="52"/>
      <c r="L31" s="354" t="s">
        <v>224</v>
      </c>
      <c r="M31" s="355"/>
      <c r="N31" s="248">
        <f>N25-N30</f>
        <v>735</v>
      </c>
      <c r="O31" s="249"/>
      <c r="P31" s="249"/>
      <c r="Q31" s="250"/>
      <c r="R31" s="81"/>
      <c r="S31" s="350" t="s">
        <v>364</v>
      </c>
      <c r="T31" s="351"/>
      <c r="U31" s="251">
        <v>0.7</v>
      </c>
      <c r="V31" s="237"/>
      <c r="W31" s="237"/>
      <c r="X31" s="244"/>
      <c r="Y31" s="34"/>
      <c r="Z31" s="34"/>
      <c r="AA31" s="34"/>
      <c r="AB31" s="34"/>
    </row>
    <row r="32" spans="2:28" ht="17.25" thickBot="1" x14ac:dyDescent="0.35">
      <c r="B32" s="336" t="s">
        <v>164</v>
      </c>
      <c r="C32" s="336"/>
      <c r="D32" s="71"/>
      <c r="E32" s="71">
        <f>+SUM(E18:E31)</f>
        <v>0</v>
      </c>
      <c r="F32" s="71">
        <f t="shared" ref="F32:G32" si="2">+SUM(F18:F31)</f>
        <v>0</v>
      </c>
      <c r="G32" s="71">
        <f t="shared" si="2"/>
        <v>735</v>
      </c>
      <c r="H32" s="71">
        <f>+SUM(H18:H31)</f>
        <v>735</v>
      </c>
      <c r="I32" s="51" t="e">
        <f>+F32/E32</f>
        <v>#DIV/0!</v>
      </c>
      <c r="J32" s="51" t="e">
        <f>XIRR(H18:H31,D18:D31)</f>
        <v>#NUM!</v>
      </c>
      <c r="L32" s="144" t="s">
        <v>431</v>
      </c>
      <c r="M32" s="81"/>
      <c r="N32" s="81"/>
      <c r="O32" s="81"/>
      <c r="P32" s="81"/>
      <c r="Q32" s="81"/>
      <c r="R32" s="81"/>
      <c r="S32" s="344" t="s">
        <v>366</v>
      </c>
      <c r="T32" s="345"/>
      <c r="U32" s="252">
        <f>U30*U31</f>
        <v>350</v>
      </c>
      <c r="V32" s="249"/>
      <c r="W32" s="249"/>
      <c r="X32" s="250" t="s">
        <v>368</v>
      </c>
      <c r="Y32" s="34"/>
      <c r="Z32" s="34"/>
      <c r="AA32" s="34"/>
      <c r="AB32" s="34"/>
    </row>
    <row r="33" spans="2:28" x14ac:dyDescent="0.3">
      <c r="B33"/>
      <c r="C33" s="81"/>
      <c r="L33" s="144" t="s">
        <v>430</v>
      </c>
      <c r="M33" s="81"/>
      <c r="N33" s="81"/>
      <c r="O33" s="81"/>
      <c r="P33" s="81"/>
      <c r="Q33" s="81"/>
      <c r="R33" s="81"/>
      <c r="S33" s="144" t="s">
        <v>365</v>
      </c>
      <c r="T33" s="81"/>
      <c r="U33" s="81"/>
      <c r="V33" s="81"/>
      <c r="W33" s="81"/>
      <c r="X33" s="81"/>
      <c r="Y33" s="34"/>
      <c r="Z33" s="34"/>
      <c r="AA33" s="34"/>
      <c r="AB33" s="34"/>
    </row>
    <row r="34" spans="2:28" x14ac:dyDescent="0.3">
      <c r="B34"/>
      <c r="C34" s="81"/>
      <c r="J34" s="9" t="s">
        <v>165</v>
      </c>
      <c r="L34" s="144" t="s">
        <v>369</v>
      </c>
      <c r="M34" s="81"/>
      <c r="N34" s="81"/>
      <c r="O34" s="81"/>
      <c r="P34" s="81"/>
      <c r="Q34" s="81"/>
      <c r="R34" s="81"/>
      <c r="S34" s="144" t="s">
        <v>258</v>
      </c>
      <c r="T34" s="81"/>
      <c r="U34" s="81"/>
      <c r="V34" s="81"/>
      <c r="W34" s="81"/>
      <c r="X34" s="81"/>
      <c r="Y34" s="34"/>
      <c r="Z34" s="34"/>
      <c r="AA34" s="34"/>
      <c r="AB34" s="34"/>
    </row>
    <row r="35" spans="2:28" s="2" customFormat="1" ht="33" x14ac:dyDescent="0.3">
      <c r="B35" s="78" t="s">
        <v>434</v>
      </c>
      <c r="C35" s="75" t="s">
        <v>158</v>
      </c>
      <c r="D35" s="75" t="s">
        <v>166</v>
      </c>
      <c r="E35" s="69" t="s">
        <v>103</v>
      </c>
      <c r="F35" s="187" t="s">
        <v>104</v>
      </c>
      <c r="G35" s="187" t="s">
        <v>201</v>
      </c>
      <c r="H35" s="75" t="s">
        <v>200</v>
      </c>
      <c r="I35" s="75" t="s">
        <v>198</v>
      </c>
      <c r="J35" s="75" t="s">
        <v>160</v>
      </c>
      <c r="K35" s="5"/>
      <c r="L35" s="253" t="s">
        <v>370</v>
      </c>
      <c r="M35" s="131"/>
      <c r="N35" s="131"/>
      <c r="O35" s="131"/>
      <c r="P35" s="131"/>
      <c r="Q35" s="131"/>
      <c r="R35" s="131"/>
      <c r="S35" s="205" t="s">
        <v>371</v>
      </c>
      <c r="T35" s="131"/>
      <c r="U35" s="131"/>
      <c r="V35" s="131"/>
      <c r="W35" s="131"/>
      <c r="X35" s="131"/>
      <c r="Y35" s="254"/>
      <c r="Z35" s="254"/>
      <c r="AA35" s="254"/>
      <c r="AB35" s="254"/>
    </row>
    <row r="36" spans="2:28" x14ac:dyDescent="0.3">
      <c r="B36" s="328">
        <f>B7</f>
        <v>0</v>
      </c>
      <c r="C36" s="328" t="s">
        <v>167</v>
      </c>
      <c r="D36" s="3"/>
      <c r="E36" s="52"/>
      <c r="F36" s="52"/>
      <c r="G36" s="55"/>
      <c r="H36" s="55">
        <f t="shared" ref="H36:H39" si="3">F36+G36-E36</f>
        <v>0</v>
      </c>
      <c r="I36" s="52"/>
      <c r="J36" s="52"/>
      <c r="L36" s="81"/>
      <c r="M36" s="81"/>
      <c r="N36" s="81"/>
      <c r="O36" s="81"/>
      <c r="P36" s="81"/>
      <c r="Q36" s="81"/>
      <c r="R36" s="81"/>
      <c r="S36" s="144" t="s">
        <v>373</v>
      </c>
      <c r="T36" s="81"/>
      <c r="U36" s="81"/>
      <c r="V36" s="81"/>
      <c r="W36" s="81"/>
      <c r="X36" s="81"/>
      <c r="Y36" s="34"/>
      <c r="Z36" s="34"/>
      <c r="AA36" s="34"/>
      <c r="AB36" s="34"/>
    </row>
    <row r="37" spans="2:28" x14ac:dyDescent="0.3">
      <c r="B37" s="328"/>
      <c r="C37" s="328"/>
      <c r="D37" s="3"/>
      <c r="E37" s="52"/>
      <c r="F37" s="52"/>
      <c r="G37" s="55"/>
      <c r="H37" s="55">
        <f t="shared" si="3"/>
        <v>0</v>
      </c>
      <c r="I37" s="52"/>
      <c r="J37" s="52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34"/>
      <c r="Z37" s="34"/>
      <c r="AA37" s="34"/>
      <c r="AB37" s="34"/>
    </row>
    <row r="38" spans="2:28" x14ac:dyDescent="0.3">
      <c r="B38" s="328"/>
      <c r="C38" s="328"/>
      <c r="D38" s="3"/>
      <c r="E38" s="52"/>
      <c r="F38" s="52"/>
      <c r="G38" s="55"/>
      <c r="H38" s="55">
        <f t="shared" si="3"/>
        <v>0</v>
      </c>
      <c r="I38" s="52"/>
      <c r="J38" s="52"/>
      <c r="L38" s="81"/>
      <c r="M38" s="81"/>
      <c r="N38" s="81"/>
      <c r="O38" s="81"/>
      <c r="P38" s="81"/>
      <c r="Q38" s="81"/>
      <c r="R38" s="81"/>
      <c r="S38" s="232" t="s">
        <v>342</v>
      </c>
      <c r="T38" s="233" t="s">
        <v>380</v>
      </c>
      <c r="U38" s="255"/>
      <c r="V38" s="209"/>
      <c r="W38" s="81"/>
      <c r="X38" s="209" t="s">
        <v>219</v>
      </c>
      <c r="Y38" s="34"/>
      <c r="Z38" s="34"/>
      <c r="AA38" s="34"/>
      <c r="AB38" s="34"/>
    </row>
    <row r="39" spans="2:28" x14ac:dyDescent="0.3">
      <c r="B39" s="328"/>
      <c r="C39" s="328"/>
      <c r="D39" s="3"/>
      <c r="E39" s="52"/>
      <c r="F39" s="52"/>
      <c r="G39" s="55"/>
      <c r="H39" s="55">
        <f t="shared" si="3"/>
        <v>0</v>
      </c>
      <c r="I39" s="52"/>
      <c r="J39" s="52"/>
      <c r="L39" s="81"/>
      <c r="M39" s="81"/>
      <c r="N39" s="81"/>
      <c r="O39" s="81"/>
      <c r="P39" s="81"/>
      <c r="Q39" s="81"/>
      <c r="R39" s="81"/>
      <c r="S39" s="232" t="s">
        <v>348</v>
      </c>
      <c r="T39" s="232" t="s">
        <v>346</v>
      </c>
      <c r="U39" s="232" t="s">
        <v>374</v>
      </c>
      <c r="V39" s="232" t="s">
        <v>244</v>
      </c>
      <c r="W39" s="232" t="s">
        <v>350</v>
      </c>
      <c r="X39" s="232" t="s">
        <v>375</v>
      </c>
      <c r="Y39" s="34"/>
      <c r="Z39" s="34"/>
      <c r="AA39" s="34"/>
      <c r="AB39" s="34"/>
    </row>
    <row r="40" spans="2:28" x14ac:dyDescent="0.3">
      <c r="B40" s="328"/>
      <c r="C40" s="328"/>
      <c r="D40" s="25">
        <v>46022</v>
      </c>
      <c r="E40" s="52"/>
      <c r="F40" s="52"/>
      <c r="G40" s="55"/>
      <c r="H40" s="55">
        <f>F40+G40-E40</f>
        <v>0</v>
      </c>
      <c r="I40" s="52"/>
      <c r="J40" s="52"/>
      <c r="L40" s="81"/>
      <c r="M40" s="81"/>
      <c r="N40" s="81"/>
      <c r="O40" s="81"/>
      <c r="P40" s="81"/>
      <c r="Q40" s="81"/>
      <c r="R40" s="81"/>
      <c r="S40" s="352" t="s">
        <v>213</v>
      </c>
      <c r="T40" s="353"/>
      <c r="U40" s="236">
        <f>U41+U42</f>
        <v>200</v>
      </c>
      <c r="V40" s="235"/>
      <c r="W40" s="235"/>
      <c r="X40" s="222"/>
      <c r="Y40" s="34"/>
      <c r="Z40" s="34"/>
      <c r="AA40" s="34"/>
      <c r="AB40" s="34"/>
    </row>
    <row r="41" spans="2:28" x14ac:dyDescent="0.3">
      <c r="B41" s="337" t="s">
        <v>168</v>
      </c>
      <c r="C41" s="338"/>
      <c r="D41" s="71"/>
      <c r="E41" s="71">
        <f>+SUM(E36:E40)</f>
        <v>0</v>
      </c>
      <c r="F41" s="71">
        <f t="shared" ref="F41:G41" si="4">+SUM(F36:F40)</f>
        <v>0</v>
      </c>
      <c r="G41" s="71">
        <f t="shared" si="4"/>
        <v>0</v>
      </c>
      <c r="H41" s="71">
        <f>+SUM(H36:H40)</f>
        <v>0</v>
      </c>
      <c r="I41" s="51" t="e">
        <f>+F41/E41</f>
        <v>#DIV/0!</v>
      </c>
      <c r="J41" s="51" t="e">
        <f>XIRR(H36:H40,D36:D40)</f>
        <v>#NUM!</v>
      </c>
      <c r="L41" s="81"/>
      <c r="M41" s="81"/>
      <c r="N41" s="81"/>
      <c r="O41" s="81"/>
      <c r="P41" s="81"/>
      <c r="Q41" s="81"/>
      <c r="R41" s="81"/>
      <c r="S41" s="348" t="s">
        <v>220</v>
      </c>
      <c r="T41" s="349"/>
      <c r="U41" s="238">
        <v>100</v>
      </c>
      <c r="V41" s="237"/>
      <c r="W41" s="237"/>
      <c r="X41" s="222" t="s">
        <v>214</v>
      </c>
      <c r="Y41" s="34"/>
      <c r="Z41" s="34"/>
      <c r="AA41" s="34"/>
      <c r="AB41" s="34"/>
    </row>
    <row r="42" spans="2:28" x14ac:dyDescent="0.3">
      <c r="B42"/>
      <c r="C42" s="81"/>
      <c r="L42" s="81"/>
      <c r="M42" s="81"/>
      <c r="N42" s="81"/>
      <c r="O42" s="81"/>
      <c r="P42" s="81"/>
      <c r="Q42" s="81"/>
      <c r="R42" s="81"/>
      <c r="S42" s="348" t="s">
        <v>215</v>
      </c>
      <c r="T42" s="349"/>
      <c r="U42" s="238">
        <f>SUM(U43:U45)</f>
        <v>100</v>
      </c>
      <c r="V42" s="237"/>
      <c r="W42" s="237"/>
      <c r="X42" s="222"/>
      <c r="Y42" s="34"/>
      <c r="Z42" s="34"/>
      <c r="AA42" s="34"/>
      <c r="AB42" s="34"/>
    </row>
    <row r="43" spans="2:28" x14ac:dyDescent="0.3">
      <c r="B43"/>
      <c r="C43" s="81"/>
      <c r="J43" s="9" t="s">
        <v>156</v>
      </c>
      <c r="L43" s="81"/>
      <c r="M43" s="81"/>
      <c r="N43" s="81"/>
      <c r="O43" s="81"/>
      <c r="P43" s="81"/>
      <c r="Q43" s="81"/>
      <c r="R43" s="81"/>
      <c r="S43" s="239" t="s">
        <v>109</v>
      </c>
      <c r="T43" s="240">
        <f>'3-(1). 세부투자 현황(운용중인 펀드)'!G9</f>
        <v>0</v>
      </c>
      <c r="U43" s="238">
        <f>'3-(1). 세부투자 현황(운용중인 펀드)'!M9</f>
        <v>100</v>
      </c>
      <c r="V43" s="256"/>
      <c r="W43" s="257"/>
      <c r="X43" s="222" t="s">
        <v>376</v>
      </c>
      <c r="Y43" s="34"/>
      <c r="Z43" s="34"/>
      <c r="AA43" s="34"/>
      <c r="AB43" s="34"/>
    </row>
    <row r="44" spans="2:28" s="2" customFormat="1" ht="33" x14ac:dyDescent="0.3">
      <c r="B44" s="78" t="s">
        <v>434</v>
      </c>
      <c r="C44" s="75" t="s">
        <v>158</v>
      </c>
      <c r="D44" s="75" t="s">
        <v>166</v>
      </c>
      <c r="E44" s="69" t="s">
        <v>103</v>
      </c>
      <c r="F44" s="187" t="s">
        <v>104</v>
      </c>
      <c r="G44" s="187" t="s">
        <v>201</v>
      </c>
      <c r="H44" s="75" t="s">
        <v>200</v>
      </c>
      <c r="I44" s="75" t="s">
        <v>198</v>
      </c>
      <c r="J44" s="75" t="s">
        <v>160</v>
      </c>
      <c r="K44" s="5"/>
      <c r="L44" s="131"/>
      <c r="M44" s="131"/>
      <c r="N44" s="131"/>
      <c r="O44" s="131"/>
      <c r="P44" s="131"/>
      <c r="Q44" s="131"/>
      <c r="R44" s="131"/>
      <c r="S44" s="258"/>
      <c r="T44" s="259"/>
      <c r="U44" s="260"/>
      <c r="V44" s="261"/>
      <c r="W44" s="262"/>
      <c r="X44" s="221"/>
      <c r="Y44" s="254"/>
      <c r="Z44" s="254"/>
      <c r="AA44" s="254"/>
      <c r="AB44" s="254"/>
    </row>
    <row r="45" spans="2:28" x14ac:dyDescent="0.3">
      <c r="B45" s="328">
        <f>B8</f>
        <v>0</v>
      </c>
      <c r="C45" s="339" t="s">
        <v>95</v>
      </c>
      <c r="D45" s="3"/>
      <c r="E45" s="55"/>
      <c r="F45" s="55"/>
      <c r="G45" s="55"/>
      <c r="H45" s="55">
        <f>F45+G45-E45</f>
        <v>0</v>
      </c>
      <c r="I45" s="55"/>
      <c r="J45" s="55"/>
      <c r="L45" s="81"/>
      <c r="M45" s="81"/>
      <c r="N45" s="81"/>
      <c r="O45" s="81"/>
      <c r="P45" s="81"/>
      <c r="Q45" s="81"/>
      <c r="R45" s="81"/>
      <c r="S45" s="239"/>
      <c r="T45" s="240"/>
      <c r="U45" s="238"/>
      <c r="V45" s="263"/>
      <c r="W45" s="257"/>
      <c r="X45" s="222"/>
      <c r="Y45" s="34"/>
      <c r="Z45" s="34"/>
      <c r="AA45" s="34"/>
      <c r="AB45" s="34"/>
    </row>
    <row r="46" spans="2:28" x14ac:dyDescent="0.3">
      <c r="B46" s="328"/>
      <c r="C46" s="340"/>
      <c r="D46" s="3"/>
      <c r="E46" s="55"/>
      <c r="F46" s="55"/>
      <c r="G46" s="55"/>
      <c r="H46" s="55">
        <f t="shared" ref="H46:H49" si="5">F46+G46-E46</f>
        <v>0</v>
      </c>
      <c r="I46" s="55"/>
      <c r="J46" s="55"/>
      <c r="L46" s="81"/>
      <c r="M46" s="81"/>
      <c r="N46" s="81"/>
      <c r="O46" s="81"/>
      <c r="P46" s="81"/>
      <c r="Q46" s="81"/>
      <c r="R46" s="81"/>
      <c r="S46" s="352" t="s">
        <v>216</v>
      </c>
      <c r="T46" s="353"/>
      <c r="U46" s="236">
        <v>100</v>
      </c>
      <c r="V46" s="237"/>
      <c r="W46" s="237"/>
      <c r="X46" s="222"/>
      <c r="Y46" s="34"/>
      <c r="Z46" s="34"/>
      <c r="AA46" s="34"/>
      <c r="AB46" s="34"/>
    </row>
    <row r="47" spans="2:28" x14ac:dyDescent="0.3">
      <c r="B47" s="328"/>
      <c r="C47" s="340"/>
      <c r="D47" s="3"/>
      <c r="E47" s="55"/>
      <c r="F47" s="55"/>
      <c r="G47" s="55"/>
      <c r="H47" s="55">
        <f t="shared" si="5"/>
        <v>0</v>
      </c>
      <c r="I47" s="55"/>
      <c r="J47" s="55"/>
      <c r="L47" s="81"/>
      <c r="M47" s="81"/>
      <c r="N47" s="81"/>
      <c r="O47" s="81"/>
      <c r="P47" s="81"/>
      <c r="Q47" s="81"/>
      <c r="R47" s="81"/>
      <c r="S47" s="350" t="s">
        <v>225</v>
      </c>
      <c r="T47" s="351"/>
      <c r="U47" s="245">
        <f>U40+U46</f>
        <v>300</v>
      </c>
      <c r="V47" s="237"/>
      <c r="W47" s="237"/>
      <c r="X47" s="244"/>
      <c r="Y47" s="34"/>
      <c r="Z47" s="34"/>
      <c r="AA47" s="34"/>
      <c r="AB47" s="34"/>
    </row>
    <row r="48" spans="2:28" x14ac:dyDescent="0.3">
      <c r="B48" s="328"/>
      <c r="C48" s="340"/>
      <c r="D48" s="3"/>
      <c r="E48" s="55"/>
      <c r="F48" s="55"/>
      <c r="G48" s="55"/>
      <c r="H48" s="55">
        <f t="shared" si="5"/>
        <v>0</v>
      </c>
      <c r="I48" s="55"/>
      <c r="J48" s="55"/>
      <c r="L48" s="81"/>
      <c r="M48" s="81"/>
      <c r="N48" s="81"/>
      <c r="O48" s="81"/>
      <c r="P48" s="81"/>
      <c r="Q48" s="81"/>
      <c r="R48" s="81"/>
      <c r="S48" s="348" t="s">
        <v>359</v>
      </c>
      <c r="T48" s="349"/>
      <c r="U48" s="238"/>
      <c r="V48" s="235"/>
      <c r="W48" s="235"/>
      <c r="X48" s="222"/>
      <c r="Y48" s="34"/>
      <c r="Z48" s="34"/>
      <c r="AA48" s="34"/>
      <c r="AB48" s="34"/>
    </row>
    <row r="49" spans="2:28" x14ac:dyDescent="0.3">
      <c r="B49" s="328"/>
      <c r="C49" s="341"/>
      <c r="D49" s="25">
        <v>46022</v>
      </c>
      <c r="E49" s="55"/>
      <c r="F49" s="55"/>
      <c r="G49" s="55"/>
      <c r="H49" s="55">
        <f t="shared" si="5"/>
        <v>0</v>
      </c>
      <c r="I49" s="55"/>
      <c r="J49" s="55"/>
      <c r="L49" s="81"/>
      <c r="M49" s="81"/>
      <c r="N49" s="81"/>
      <c r="O49" s="81"/>
      <c r="P49" s="81"/>
      <c r="Q49" s="81"/>
      <c r="R49" s="81"/>
      <c r="S49" s="348" t="s">
        <v>221</v>
      </c>
      <c r="T49" s="349"/>
      <c r="U49" s="238"/>
      <c r="V49" s="237"/>
      <c r="W49" s="237"/>
      <c r="X49" s="222"/>
      <c r="Y49" s="34"/>
      <c r="Z49" s="34"/>
      <c r="AA49" s="34"/>
      <c r="AB49" s="34"/>
    </row>
    <row r="50" spans="2:28" x14ac:dyDescent="0.3">
      <c r="B50" s="336" t="s">
        <v>163</v>
      </c>
      <c r="C50" s="336"/>
      <c r="D50" s="71"/>
      <c r="E50" s="71">
        <f>+SUM(E45:E49)</f>
        <v>0</v>
      </c>
      <c r="F50" s="71">
        <f t="shared" ref="F50:G50" si="6">+SUM(F45:F49)</f>
        <v>0</v>
      </c>
      <c r="G50" s="71">
        <f t="shared" si="6"/>
        <v>0</v>
      </c>
      <c r="H50" s="71">
        <f>+SUM(H45:H49)</f>
        <v>0</v>
      </c>
      <c r="I50" s="51" t="e">
        <f>+F50/E50</f>
        <v>#DIV/0!</v>
      </c>
      <c r="J50" s="51" t="e">
        <f>XIRR(H45:H49,D45:D49)</f>
        <v>#NUM!</v>
      </c>
      <c r="L50" s="81"/>
      <c r="M50" s="81"/>
      <c r="N50" s="81"/>
      <c r="O50" s="81"/>
      <c r="P50" s="81"/>
      <c r="Q50" s="81"/>
      <c r="R50" s="34"/>
      <c r="S50" s="348" t="s">
        <v>223</v>
      </c>
      <c r="T50" s="349"/>
      <c r="U50" s="238"/>
      <c r="V50" s="237"/>
      <c r="W50" s="237"/>
      <c r="X50" s="247"/>
      <c r="Y50" s="34"/>
      <c r="Z50" s="34"/>
      <c r="AA50" s="34"/>
      <c r="AB50" s="34"/>
    </row>
    <row r="51" spans="2:28" x14ac:dyDescent="0.3">
      <c r="B51" s="141" t="s">
        <v>170</v>
      </c>
      <c r="C51" s="141"/>
      <c r="D51"/>
      <c r="E51"/>
      <c r="F51"/>
      <c r="G51"/>
      <c r="H51"/>
      <c r="L51" s="81"/>
      <c r="M51" s="81"/>
      <c r="N51" s="81"/>
      <c r="O51" s="81"/>
      <c r="P51" s="81"/>
      <c r="Q51" s="81"/>
      <c r="R51" s="81"/>
      <c r="S51" s="350" t="s">
        <v>6</v>
      </c>
      <c r="T51" s="351"/>
      <c r="U51" s="245">
        <f>SUM(U48:U50)</f>
        <v>0</v>
      </c>
      <c r="V51" s="237"/>
      <c r="W51" s="237"/>
      <c r="X51" s="244"/>
      <c r="Y51" s="34"/>
      <c r="Z51" s="34"/>
      <c r="AA51" s="34"/>
      <c r="AB51" s="34"/>
    </row>
    <row r="52" spans="2:28" x14ac:dyDescent="0.3">
      <c r="B52"/>
      <c r="C52" s="34"/>
      <c r="D52" s="1"/>
      <c r="F52" s="4"/>
      <c r="L52" s="81"/>
      <c r="M52" s="81"/>
      <c r="N52" s="81"/>
      <c r="O52" s="81"/>
      <c r="P52" s="81"/>
      <c r="Q52" s="81"/>
      <c r="R52" s="81"/>
      <c r="S52" s="350" t="s">
        <v>224</v>
      </c>
      <c r="T52" s="351"/>
      <c r="U52" s="245">
        <f>U47-U51</f>
        <v>300</v>
      </c>
      <c r="V52" s="237"/>
      <c r="W52" s="237"/>
      <c r="X52" s="244"/>
      <c r="Y52" s="34"/>
      <c r="Z52" s="34"/>
      <c r="AA52" s="34"/>
      <c r="AB52" s="34"/>
    </row>
    <row r="53" spans="2:28" ht="17.25" thickBot="1" x14ac:dyDescent="0.35">
      <c r="B53"/>
      <c r="C53" s="34"/>
      <c r="D53" s="1"/>
      <c r="F53" s="4"/>
      <c r="L53" s="81"/>
      <c r="M53" s="81"/>
      <c r="N53" s="81"/>
      <c r="O53" s="81"/>
      <c r="P53" s="81"/>
      <c r="Q53" s="81"/>
      <c r="R53" s="81"/>
      <c r="S53" s="342" t="s">
        <v>377</v>
      </c>
      <c r="T53" s="343"/>
      <c r="U53" s="251">
        <v>0.8</v>
      </c>
      <c r="V53" s="237"/>
      <c r="W53" s="237"/>
      <c r="X53" s="244"/>
      <c r="Y53" s="34"/>
      <c r="Z53" s="34"/>
      <c r="AA53" s="34"/>
      <c r="AB53" s="34"/>
    </row>
    <row r="54" spans="2:28" ht="17.25" thickBot="1" x14ac:dyDescent="0.35">
      <c r="B54"/>
      <c r="C54" s="34"/>
      <c r="D54" s="1"/>
      <c r="F54" s="4"/>
      <c r="L54" s="81"/>
      <c r="M54" s="81"/>
      <c r="N54" s="81"/>
      <c r="O54" s="81"/>
      <c r="P54" s="81"/>
      <c r="Q54" s="81"/>
      <c r="R54" s="81"/>
      <c r="S54" s="344" t="s">
        <v>378</v>
      </c>
      <c r="T54" s="345"/>
      <c r="U54" s="252">
        <f>U52*U53</f>
        <v>240</v>
      </c>
      <c r="V54" s="249"/>
      <c r="W54" s="249"/>
      <c r="X54" s="250" t="s">
        <v>367</v>
      </c>
      <c r="Y54" s="34"/>
      <c r="Z54" s="34"/>
      <c r="AA54" s="34"/>
      <c r="AB54" s="34"/>
    </row>
    <row r="55" spans="2:28" x14ac:dyDescent="0.3">
      <c r="B55"/>
      <c r="C55" s="34"/>
      <c r="D55" s="1"/>
      <c r="F55" s="4"/>
      <c r="L55" s="81"/>
      <c r="M55" s="81"/>
      <c r="N55" s="81"/>
      <c r="O55" s="81"/>
      <c r="P55" s="81"/>
      <c r="Q55" s="81"/>
      <c r="R55" s="81"/>
      <c r="S55" s="144" t="s">
        <v>257</v>
      </c>
      <c r="T55" s="81"/>
      <c r="U55" s="81"/>
      <c r="V55" s="81"/>
      <c r="W55" s="81"/>
      <c r="X55" s="81"/>
      <c r="Y55" s="34"/>
      <c r="Z55" s="34"/>
      <c r="AA55" s="34"/>
      <c r="AB55" s="34"/>
    </row>
    <row r="56" spans="2:28" x14ac:dyDescent="0.3">
      <c r="B56"/>
      <c r="C56" s="34"/>
      <c r="D56" s="1"/>
      <c r="F56" s="4"/>
      <c r="L56" s="81"/>
      <c r="M56" s="81"/>
      <c r="N56" s="81"/>
      <c r="O56" s="81"/>
      <c r="P56" s="81"/>
      <c r="Q56" s="81"/>
      <c r="R56" s="81"/>
      <c r="S56" s="144" t="s">
        <v>258</v>
      </c>
      <c r="T56" s="81"/>
      <c r="U56" s="81"/>
      <c r="V56" s="81"/>
      <c r="W56" s="81"/>
      <c r="X56" s="81"/>
      <c r="Y56" s="34"/>
      <c r="Z56" s="34"/>
      <c r="AA56" s="34"/>
      <c r="AB56" s="34"/>
    </row>
    <row r="57" spans="2:28" x14ac:dyDescent="0.3">
      <c r="B57"/>
      <c r="C57" s="34"/>
      <c r="D57" s="1"/>
      <c r="F57" s="4"/>
      <c r="L57" s="81"/>
      <c r="M57" s="81"/>
      <c r="N57" s="81"/>
      <c r="O57" s="81"/>
      <c r="P57" s="81"/>
      <c r="Q57" s="81"/>
      <c r="R57" s="81"/>
      <c r="S57" s="144" t="s">
        <v>371</v>
      </c>
      <c r="T57" s="81"/>
      <c r="U57" s="81"/>
      <c r="V57" s="81"/>
      <c r="W57" s="81"/>
      <c r="X57" s="81"/>
      <c r="Y57" s="34"/>
      <c r="Z57" s="34"/>
      <c r="AA57" s="34"/>
      <c r="AB57" s="34"/>
    </row>
    <row r="58" spans="2:28" x14ac:dyDescent="0.3">
      <c r="B58"/>
      <c r="C58" s="34"/>
      <c r="D58" s="1"/>
      <c r="F58" s="4"/>
      <c r="L58" s="81"/>
      <c r="M58" s="81"/>
      <c r="N58" s="81"/>
      <c r="O58" s="81"/>
      <c r="P58" s="81"/>
      <c r="Q58" s="81"/>
      <c r="R58" s="81"/>
      <c r="S58" s="144" t="s">
        <v>372</v>
      </c>
      <c r="T58" s="81"/>
      <c r="U58" s="81"/>
      <c r="V58" s="81"/>
      <c r="W58" s="81"/>
      <c r="X58" s="81"/>
      <c r="Y58" s="34"/>
      <c r="Z58" s="34"/>
      <c r="AA58" s="34"/>
      <c r="AB58" s="34"/>
    </row>
    <row r="59" spans="2:28" x14ac:dyDescent="0.3">
      <c r="B59"/>
      <c r="C59" s="34"/>
      <c r="D59" s="1"/>
      <c r="F59" s="4"/>
    </row>
    <row r="60" spans="2:28" x14ac:dyDescent="0.3">
      <c r="B60"/>
      <c r="C60" s="34"/>
      <c r="D60" s="1"/>
      <c r="F60" s="4"/>
    </row>
    <row r="61" spans="2:28" x14ac:dyDescent="0.3">
      <c r="B61"/>
      <c r="C61" s="34"/>
      <c r="D61" s="1"/>
      <c r="F61" s="4"/>
    </row>
    <row r="62" spans="2:28" x14ac:dyDescent="0.3">
      <c r="B62"/>
      <c r="C62" s="34"/>
      <c r="D62" s="1"/>
      <c r="F62" s="4"/>
    </row>
    <row r="63" spans="2:28" x14ac:dyDescent="0.3">
      <c r="B63"/>
      <c r="C63" s="34"/>
      <c r="D63" s="1"/>
      <c r="F63" s="4"/>
    </row>
    <row r="64" spans="2:28" x14ac:dyDescent="0.3">
      <c r="B64"/>
      <c r="C64" s="34"/>
      <c r="D64" s="1"/>
      <c r="F64" s="4"/>
    </row>
    <row r="65" spans="2:6" x14ac:dyDescent="0.3">
      <c r="B65"/>
      <c r="C65" s="34"/>
      <c r="D65" s="1"/>
      <c r="F65" s="4"/>
    </row>
    <row r="66" spans="2:6" x14ac:dyDescent="0.3">
      <c r="B66"/>
      <c r="C66" s="34"/>
      <c r="D66" s="1"/>
      <c r="F66" s="4"/>
    </row>
    <row r="67" spans="2:6" x14ac:dyDescent="0.3">
      <c r="B67"/>
      <c r="C67" s="34"/>
      <c r="D67" s="1"/>
      <c r="F67" s="4"/>
    </row>
    <row r="68" spans="2:6" x14ac:dyDescent="0.3">
      <c r="B68"/>
      <c r="C68" s="34"/>
      <c r="D68" s="1"/>
      <c r="F68" s="4"/>
    </row>
    <row r="69" spans="2:6" x14ac:dyDescent="0.3">
      <c r="B69"/>
      <c r="C69" s="34"/>
      <c r="D69" s="1"/>
      <c r="F69" s="4"/>
    </row>
    <row r="70" spans="2:6" x14ac:dyDescent="0.3">
      <c r="B70"/>
      <c r="C70" s="34"/>
      <c r="D70" s="1"/>
      <c r="F70" s="4"/>
    </row>
    <row r="71" spans="2:6" x14ac:dyDescent="0.3">
      <c r="B71"/>
      <c r="C71" s="34"/>
      <c r="D71" s="1"/>
      <c r="F71" s="4"/>
    </row>
    <row r="72" spans="2:6" x14ac:dyDescent="0.3">
      <c r="B72"/>
      <c r="C72" s="34"/>
      <c r="D72" s="1"/>
      <c r="F72" s="4"/>
    </row>
    <row r="73" spans="2:6" x14ac:dyDescent="0.3">
      <c r="B73"/>
      <c r="C73" s="34"/>
      <c r="D73" s="1"/>
      <c r="F73" s="4"/>
    </row>
    <row r="74" spans="2:6" x14ac:dyDescent="0.3">
      <c r="B74"/>
      <c r="C74" s="34"/>
      <c r="D74" s="1"/>
      <c r="F74" s="4"/>
    </row>
    <row r="75" spans="2:6" x14ac:dyDescent="0.3">
      <c r="B75"/>
      <c r="C75" s="34"/>
      <c r="D75" s="1"/>
      <c r="F75" s="4"/>
    </row>
    <row r="76" spans="2:6" x14ac:dyDescent="0.3">
      <c r="B76"/>
      <c r="C76" s="34"/>
      <c r="D76" s="1"/>
      <c r="F76" s="4"/>
    </row>
    <row r="77" spans="2:6" x14ac:dyDescent="0.3">
      <c r="B77"/>
      <c r="C77" s="34"/>
      <c r="D77" s="1"/>
      <c r="F77" s="4"/>
    </row>
    <row r="78" spans="2:6" x14ac:dyDescent="0.3">
      <c r="B78"/>
      <c r="C78" s="34"/>
      <c r="D78" s="1"/>
      <c r="F78" s="4"/>
    </row>
    <row r="79" spans="2:6" x14ac:dyDescent="0.3">
      <c r="B79"/>
      <c r="C79" s="34"/>
      <c r="D79" s="1"/>
      <c r="F79" s="4"/>
    </row>
    <row r="80" spans="2:6" x14ac:dyDescent="0.3">
      <c r="B80"/>
      <c r="C80" s="34"/>
      <c r="D80" s="1"/>
      <c r="F80" s="4"/>
    </row>
    <row r="81" spans="2:6" x14ac:dyDescent="0.3">
      <c r="B81"/>
      <c r="C81" s="34"/>
      <c r="D81" s="1"/>
      <c r="F81" s="4"/>
    </row>
    <row r="82" spans="2:6" x14ac:dyDescent="0.3">
      <c r="B82"/>
      <c r="C82" s="34"/>
      <c r="D82" s="1"/>
      <c r="F82" s="4"/>
    </row>
    <row r="83" spans="2:6" x14ac:dyDescent="0.3">
      <c r="B83"/>
      <c r="C83" s="34"/>
      <c r="D83" s="1"/>
      <c r="F83" s="4"/>
    </row>
    <row r="84" spans="2:6" x14ac:dyDescent="0.3">
      <c r="B84"/>
      <c r="C84" s="34"/>
      <c r="D84" s="1"/>
      <c r="F84" s="4"/>
    </row>
    <row r="85" spans="2:6" x14ac:dyDescent="0.3">
      <c r="B85"/>
      <c r="C85" s="34"/>
      <c r="D85" s="1"/>
      <c r="F85" s="4"/>
    </row>
    <row r="86" spans="2:6" x14ac:dyDescent="0.3">
      <c r="B86"/>
      <c r="C86" s="34"/>
      <c r="D86" s="1"/>
      <c r="F86" s="4"/>
    </row>
    <row r="87" spans="2:6" x14ac:dyDescent="0.3">
      <c r="B87"/>
      <c r="C87" s="34"/>
      <c r="D87" s="1"/>
      <c r="F87" s="4"/>
    </row>
    <row r="88" spans="2:6" x14ac:dyDescent="0.3">
      <c r="B88"/>
      <c r="C88" s="34"/>
      <c r="D88" s="1"/>
      <c r="F88" s="4"/>
    </row>
    <row r="89" spans="2:6" x14ac:dyDescent="0.3">
      <c r="B89"/>
      <c r="C89" s="34"/>
      <c r="D89" s="1"/>
      <c r="F89" s="4"/>
    </row>
    <row r="90" spans="2:6" x14ac:dyDescent="0.3">
      <c r="B90"/>
      <c r="C90" s="34"/>
      <c r="D90" s="1"/>
      <c r="F90" s="4"/>
    </row>
    <row r="91" spans="2:6" x14ac:dyDescent="0.3">
      <c r="B91"/>
      <c r="C91" s="34"/>
      <c r="D91" s="1"/>
      <c r="F91" s="4"/>
    </row>
    <row r="92" spans="2:6" x14ac:dyDescent="0.3">
      <c r="B92"/>
      <c r="C92" s="34"/>
      <c r="D92" s="1"/>
      <c r="F92" s="4"/>
    </row>
    <row r="93" spans="2:6" x14ac:dyDescent="0.3">
      <c r="B93"/>
      <c r="C93" s="34"/>
      <c r="D93" s="1"/>
      <c r="F93" s="4"/>
    </row>
    <row r="94" spans="2:6" x14ac:dyDescent="0.3">
      <c r="B94"/>
      <c r="C94" s="34"/>
      <c r="D94" s="1"/>
      <c r="F94" s="4"/>
    </row>
    <row r="95" spans="2:6" x14ac:dyDescent="0.3">
      <c r="B95"/>
      <c r="C95" s="34"/>
      <c r="D95" s="1"/>
      <c r="F95" s="4"/>
    </row>
    <row r="96" spans="2:6" x14ac:dyDescent="0.3">
      <c r="B96"/>
      <c r="C96" s="34"/>
      <c r="D96" s="1"/>
      <c r="F96" s="4"/>
    </row>
    <row r="97" spans="2:6" x14ac:dyDescent="0.3">
      <c r="B97"/>
      <c r="C97" s="34"/>
      <c r="D97" s="1"/>
      <c r="F97" s="4"/>
    </row>
    <row r="98" spans="2:6" x14ac:dyDescent="0.3">
      <c r="B98"/>
      <c r="C98" s="34"/>
      <c r="D98" s="1"/>
      <c r="F98" s="4"/>
    </row>
    <row r="99" spans="2:6" x14ac:dyDescent="0.3">
      <c r="B99"/>
      <c r="C99" s="34"/>
      <c r="D99" s="1"/>
      <c r="F99" s="4"/>
    </row>
    <row r="100" spans="2:6" x14ac:dyDescent="0.3">
      <c r="B100"/>
      <c r="C100" s="34"/>
      <c r="D100" s="1"/>
      <c r="F100" s="4"/>
    </row>
    <row r="101" spans="2:6" x14ac:dyDescent="0.3">
      <c r="B101"/>
      <c r="C101" s="34"/>
      <c r="D101" s="1"/>
      <c r="F101" s="4"/>
    </row>
    <row r="102" spans="2:6" x14ac:dyDescent="0.3">
      <c r="B102"/>
      <c r="C102" s="34"/>
      <c r="D102" s="1"/>
      <c r="F102" s="4"/>
    </row>
    <row r="103" spans="2:6" x14ac:dyDescent="0.3">
      <c r="B103"/>
      <c r="C103" s="34"/>
      <c r="D103" s="1"/>
      <c r="F103" s="4"/>
    </row>
    <row r="104" spans="2:6" x14ac:dyDescent="0.3">
      <c r="B104"/>
      <c r="C104" s="34"/>
      <c r="D104" s="1"/>
      <c r="F104" s="4"/>
    </row>
    <row r="105" spans="2:6" x14ac:dyDescent="0.3">
      <c r="B105"/>
      <c r="C105" s="34"/>
      <c r="D105" s="1"/>
      <c r="F105" s="4"/>
    </row>
    <row r="106" spans="2:6" x14ac:dyDescent="0.3">
      <c r="B106"/>
      <c r="C106" s="34"/>
      <c r="D106" s="1"/>
      <c r="F106" s="4"/>
    </row>
    <row r="107" spans="2:6" x14ac:dyDescent="0.3">
      <c r="B107"/>
      <c r="C107" s="34"/>
      <c r="D107" s="1"/>
      <c r="F107" s="4"/>
    </row>
    <row r="108" spans="2:6" x14ac:dyDescent="0.3">
      <c r="B108"/>
      <c r="C108" s="34"/>
      <c r="D108" s="1"/>
      <c r="F108" s="4"/>
    </row>
    <row r="109" spans="2:6" x14ac:dyDescent="0.3">
      <c r="B109"/>
      <c r="C109" s="34"/>
      <c r="D109" s="1"/>
      <c r="F109" s="4"/>
    </row>
    <row r="110" spans="2:6" x14ac:dyDescent="0.3">
      <c r="B110"/>
      <c r="C110" s="34"/>
      <c r="D110" s="1"/>
      <c r="F110" s="4"/>
    </row>
    <row r="111" spans="2:6" x14ac:dyDescent="0.3">
      <c r="B111"/>
      <c r="C111" s="34"/>
      <c r="D111" s="1"/>
      <c r="F111" s="4"/>
    </row>
    <row r="112" spans="2:6" x14ac:dyDescent="0.3">
      <c r="B112"/>
      <c r="C112" s="34"/>
      <c r="D112" s="1"/>
      <c r="F112" s="4"/>
    </row>
    <row r="113" spans="2:18" x14ac:dyDescent="0.3">
      <c r="B113"/>
      <c r="C113" s="34"/>
      <c r="D113" s="1"/>
      <c r="F113" s="4"/>
      <c r="R113" s="1"/>
    </row>
    <row r="114" spans="2:18" x14ac:dyDescent="0.3">
      <c r="B114"/>
      <c r="C114" s="34"/>
      <c r="D114" s="1"/>
      <c r="F114" s="4"/>
      <c r="R114" s="1"/>
    </row>
    <row r="115" spans="2:18" x14ac:dyDescent="0.3">
      <c r="B115"/>
      <c r="C115" s="34"/>
      <c r="D115" s="1"/>
      <c r="F115" s="4"/>
      <c r="R115" s="1"/>
    </row>
    <row r="116" spans="2:18" x14ac:dyDescent="0.3">
      <c r="B116"/>
      <c r="C116" s="34"/>
      <c r="D116" s="1"/>
      <c r="F116" s="4"/>
      <c r="R116" s="1"/>
    </row>
    <row r="117" spans="2:18" x14ac:dyDescent="0.3">
      <c r="B117"/>
      <c r="C117" s="34"/>
      <c r="D117" s="1"/>
      <c r="F117" s="4"/>
      <c r="R117" s="1"/>
    </row>
    <row r="118" spans="2:18" x14ac:dyDescent="0.3">
      <c r="B118"/>
      <c r="C118" s="34"/>
      <c r="D118" s="1"/>
      <c r="F118" s="4"/>
      <c r="R118" s="1"/>
    </row>
    <row r="119" spans="2:18" x14ac:dyDescent="0.3">
      <c r="B119"/>
      <c r="C119" s="34"/>
      <c r="D119" s="1"/>
      <c r="F119" s="4"/>
      <c r="R119" s="1"/>
    </row>
    <row r="120" spans="2:18" x14ac:dyDescent="0.3">
      <c r="B120"/>
      <c r="C120" s="34"/>
      <c r="D120" s="1"/>
      <c r="F120" s="4"/>
      <c r="R120" s="1"/>
    </row>
    <row r="121" spans="2:18" x14ac:dyDescent="0.3">
      <c r="B121"/>
      <c r="C121" s="34"/>
      <c r="D121" s="1"/>
      <c r="F121" s="4"/>
      <c r="R121" s="1"/>
    </row>
    <row r="122" spans="2:18" x14ac:dyDescent="0.3">
      <c r="B122"/>
      <c r="C122" s="34"/>
      <c r="D122" s="1"/>
      <c r="F122" s="4"/>
      <c r="R122" s="1"/>
    </row>
    <row r="123" spans="2:18" x14ac:dyDescent="0.3">
      <c r="B123"/>
      <c r="C123" s="34"/>
      <c r="D123" s="1"/>
      <c r="F123" s="4"/>
      <c r="R123" s="1"/>
    </row>
    <row r="124" spans="2:18" x14ac:dyDescent="0.3">
      <c r="B124"/>
      <c r="C124" s="34"/>
      <c r="D124" s="1"/>
      <c r="F124" s="4"/>
      <c r="R124" s="1"/>
    </row>
    <row r="125" spans="2:18" x14ac:dyDescent="0.3">
      <c r="B125"/>
      <c r="C125" s="34"/>
      <c r="D125" s="1"/>
      <c r="F125" s="4"/>
      <c r="R125" s="1"/>
    </row>
    <row r="126" spans="2:18" x14ac:dyDescent="0.3">
      <c r="B126"/>
      <c r="C126" s="34"/>
      <c r="D126" s="1"/>
      <c r="F126" s="4"/>
      <c r="R126" s="1"/>
    </row>
    <row r="127" spans="2:18" x14ac:dyDescent="0.3">
      <c r="B127"/>
      <c r="C127" s="34"/>
      <c r="D127" s="1"/>
      <c r="F127" s="4"/>
      <c r="R127" s="1"/>
    </row>
    <row r="128" spans="2:18" x14ac:dyDescent="0.3">
      <c r="B128"/>
      <c r="C128" s="34"/>
      <c r="D128" s="1"/>
      <c r="F128" s="4"/>
      <c r="R128" s="1"/>
    </row>
    <row r="129" spans="2:18" x14ac:dyDescent="0.3">
      <c r="B129"/>
      <c r="C129" s="34"/>
      <c r="D129" s="1"/>
      <c r="F129" s="4"/>
      <c r="R129" s="1"/>
    </row>
    <row r="130" spans="2:18" x14ac:dyDescent="0.3">
      <c r="B130"/>
      <c r="C130" s="34"/>
      <c r="D130" s="1"/>
      <c r="F130" s="4"/>
      <c r="R130" s="1"/>
    </row>
    <row r="131" spans="2:18" x14ac:dyDescent="0.3">
      <c r="B131"/>
      <c r="C131" s="34"/>
      <c r="D131" s="1"/>
      <c r="F131" s="4"/>
      <c r="R131" s="1"/>
    </row>
    <row r="132" spans="2:18" x14ac:dyDescent="0.3">
      <c r="B132"/>
      <c r="C132" s="34"/>
      <c r="D132" s="1"/>
      <c r="F132" s="4"/>
      <c r="R132" s="1"/>
    </row>
    <row r="133" spans="2:18" x14ac:dyDescent="0.3">
      <c r="B133"/>
      <c r="C133" s="34"/>
      <c r="D133" s="1"/>
      <c r="F133" s="4"/>
      <c r="R133" s="1"/>
    </row>
    <row r="134" spans="2:18" x14ac:dyDescent="0.3">
      <c r="B134"/>
      <c r="C134" s="34"/>
      <c r="D134" s="1"/>
      <c r="F134" s="4"/>
      <c r="R134" s="1"/>
    </row>
    <row r="135" spans="2:18" x14ac:dyDescent="0.3">
      <c r="B135"/>
      <c r="C135" s="34"/>
      <c r="D135" s="1"/>
      <c r="F135" s="4"/>
      <c r="R135" s="1"/>
    </row>
    <row r="136" spans="2:18" x14ac:dyDescent="0.3">
      <c r="B136"/>
      <c r="C136" s="34"/>
      <c r="D136" s="1"/>
      <c r="F136" s="4"/>
      <c r="R136" s="1"/>
    </row>
    <row r="137" spans="2:18" x14ac:dyDescent="0.3">
      <c r="B137"/>
      <c r="C137" s="34"/>
      <c r="D137" s="1"/>
      <c r="F137" s="4"/>
      <c r="R137" s="1"/>
    </row>
    <row r="138" spans="2:18" x14ac:dyDescent="0.3">
      <c r="B138"/>
      <c r="C138" s="34"/>
      <c r="D138" s="1"/>
      <c r="F138" s="4"/>
      <c r="R138" s="1"/>
    </row>
    <row r="139" spans="2:18" x14ac:dyDescent="0.3">
      <c r="B139"/>
      <c r="C139" s="34"/>
      <c r="D139" s="1"/>
      <c r="F139" s="4"/>
      <c r="R139" s="1"/>
    </row>
    <row r="140" spans="2:18" x14ac:dyDescent="0.3">
      <c r="B140"/>
      <c r="C140" s="34"/>
      <c r="D140" s="1"/>
      <c r="F140" s="4"/>
      <c r="R140" s="1"/>
    </row>
    <row r="141" spans="2:18" x14ac:dyDescent="0.3">
      <c r="B141"/>
      <c r="C141" s="34"/>
      <c r="D141" s="1"/>
      <c r="F141" s="4"/>
      <c r="R141" s="1"/>
    </row>
    <row r="142" spans="2:18" x14ac:dyDescent="0.3">
      <c r="B142"/>
      <c r="C142" s="34"/>
      <c r="D142" s="1"/>
      <c r="F142" s="4"/>
      <c r="R142" s="1"/>
    </row>
    <row r="143" spans="2:18" x14ac:dyDescent="0.3">
      <c r="B143"/>
      <c r="C143" s="34"/>
      <c r="D143" s="1"/>
      <c r="F143" s="4"/>
      <c r="R143" s="1"/>
    </row>
    <row r="144" spans="2:18" x14ac:dyDescent="0.3">
      <c r="B144"/>
      <c r="C144" s="34"/>
      <c r="D144" s="1"/>
      <c r="F144" s="4"/>
      <c r="R144" s="1"/>
    </row>
    <row r="145" spans="2:18" x14ac:dyDescent="0.3">
      <c r="B145"/>
      <c r="C145" s="34"/>
      <c r="D145" s="1"/>
      <c r="F145" s="4"/>
      <c r="R145" s="1"/>
    </row>
    <row r="146" spans="2:18" x14ac:dyDescent="0.3">
      <c r="B146"/>
      <c r="C146" s="34"/>
      <c r="D146" s="1"/>
      <c r="F146" s="4"/>
      <c r="R146" s="1"/>
    </row>
    <row r="147" spans="2:18" x14ac:dyDescent="0.3">
      <c r="B147"/>
      <c r="C147" s="34"/>
      <c r="D147" s="1"/>
      <c r="F147" s="4"/>
      <c r="R147" s="1"/>
    </row>
    <row r="148" spans="2:18" x14ac:dyDescent="0.3">
      <c r="B148"/>
      <c r="C148" s="34"/>
      <c r="D148" s="1"/>
      <c r="F148" s="4"/>
      <c r="R148" s="1"/>
    </row>
    <row r="149" spans="2:18" x14ac:dyDescent="0.3">
      <c r="B149"/>
      <c r="C149" s="34"/>
      <c r="D149" s="1"/>
      <c r="F149" s="4"/>
      <c r="R149" s="1"/>
    </row>
    <row r="150" spans="2:18" x14ac:dyDescent="0.3">
      <c r="B150"/>
      <c r="C150" s="34"/>
      <c r="D150" s="1"/>
      <c r="F150" s="4"/>
      <c r="R150" s="1"/>
    </row>
    <row r="151" spans="2:18" x14ac:dyDescent="0.3">
      <c r="B151"/>
      <c r="C151" s="34"/>
      <c r="D151" s="1"/>
      <c r="F151" s="4"/>
      <c r="R151" s="1"/>
    </row>
    <row r="152" spans="2:18" x14ac:dyDescent="0.3">
      <c r="B152"/>
      <c r="C152" s="34"/>
      <c r="D152" s="1"/>
      <c r="F152" s="4"/>
      <c r="R152" s="1"/>
    </row>
    <row r="153" spans="2:18" x14ac:dyDescent="0.3">
      <c r="B153"/>
      <c r="C153" s="34"/>
      <c r="D153" s="1"/>
      <c r="F153" s="4"/>
      <c r="R153" s="1"/>
    </row>
    <row r="154" spans="2:18" x14ac:dyDescent="0.3">
      <c r="B154"/>
      <c r="C154" s="34"/>
      <c r="D154" s="1"/>
      <c r="F154" s="4"/>
      <c r="R154" s="1"/>
    </row>
    <row r="155" spans="2:18" x14ac:dyDescent="0.3">
      <c r="B155"/>
      <c r="C155" s="34"/>
      <c r="D155" s="1"/>
      <c r="F155" s="4"/>
      <c r="R155" s="1"/>
    </row>
    <row r="156" spans="2:18" x14ac:dyDescent="0.3">
      <c r="B156"/>
      <c r="C156" s="34"/>
      <c r="D156" s="1"/>
      <c r="F156" s="4"/>
      <c r="R156" s="1"/>
    </row>
    <row r="157" spans="2:18" x14ac:dyDescent="0.3">
      <c r="B157"/>
      <c r="C157" s="34"/>
      <c r="D157" s="1"/>
      <c r="F157" s="4"/>
      <c r="R157" s="1"/>
    </row>
    <row r="158" spans="2:18" x14ac:dyDescent="0.3">
      <c r="B158"/>
      <c r="C158" s="34"/>
      <c r="D158" s="1"/>
      <c r="F158" s="4"/>
      <c r="R158" s="1"/>
    </row>
    <row r="159" spans="2:18" x14ac:dyDescent="0.3">
      <c r="B159"/>
      <c r="C159" s="34"/>
      <c r="D159" s="1"/>
      <c r="F159" s="4"/>
      <c r="R159" s="1"/>
    </row>
    <row r="160" spans="2:18" x14ac:dyDescent="0.3">
      <c r="B160"/>
      <c r="C160" s="34"/>
      <c r="D160" s="1"/>
      <c r="F160" s="4"/>
      <c r="R160" s="1"/>
    </row>
    <row r="161" spans="2:18" x14ac:dyDescent="0.3">
      <c r="B161"/>
      <c r="C161" s="34"/>
      <c r="D161" s="1"/>
      <c r="F161" s="4"/>
      <c r="R161" s="1"/>
    </row>
    <row r="162" spans="2:18" x14ac:dyDescent="0.3">
      <c r="B162"/>
      <c r="C162" s="34"/>
      <c r="D162" s="1"/>
      <c r="F162" s="4"/>
      <c r="R162" s="1"/>
    </row>
    <row r="163" spans="2:18" x14ac:dyDescent="0.3">
      <c r="B163"/>
      <c r="C163" s="34"/>
      <c r="D163" s="1"/>
      <c r="F163" s="4"/>
      <c r="R163" s="1"/>
    </row>
    <row r="164" spans="2:18" x14ac:dyDescent="0.3">
      <c r="B164"/>
      <c r="C164" s="34"/>
      <c r="D164" s="1"/>
      <c r="F164" s="4"/>
      <c r="R164" s="1"/>
    </row>
    <row r="165" spans="2:18" x14ac:dyDescent="0.3">
      <c r="B165"/>
      <c r="C165" s="34"/>
      <c r="D165" s="1"/>
      <c r="F165" s="4"/>
      <c r="R165" s="1"/>
    </row>
    <row r="166" spans="2:18" x14ac:dyDescent="0.3">
      <c r="B166"/>
      <c r="C166" s="34"/>
      <c r="D166" s="1"/>
      <c r="F166" s="4"/>
      <c r="R166" s="1"/>
    </row>
    <row r="167" spans="2:18" x14ac:dyDescent="0.3">
      <c r="B167"/>
      <c r="C167" s="34"/>
      <c r="D167" s="1"/>
      <c r="F167" s="4"/>
      <c r="R167" s="1"/>
    </row>
    <row r="168" spans="2:18" x14ac:dyDescent="0.3">
      <c r="B168"/>
      <c r="C168" s="34"/>
      <c r="D168" s="1"/>
      <c r="F168" s="4"/>
      <c r="R168" s="1"/>
    </row>
    <row r="169" spans="2:18" x14ac:dyDescent="0.3">
      <c r="B169"/>
      <c r="C169" s="34"/>
      <c r="D169" s="1"/>
      <c r="F169" s="4"/>
      <c r="R169" s="1"/>
    </row>
    <row r="170" spans="2:18" x14ac:dyDescent="0.3">
      <c r="B170"/>
      <c r="C170" s="34"/>
      <c r="D170" s="1"/>
      <c r="F170" s="4"/>
      <c r="R170" s="1"/>
    </row>
    <row r="171" spans="2:18" x14ac:dyDescent="0.3">
      <c r="B171"/>
      <c r="C171" s="34"/>
      <c r="D171" s="1"/>
      <c r="F171" s="4"/>
      <c r="R171" s="1"/>
    </row>
    <row r="172" spans="2:18" x14ac:dyDescent="0.3">
      <c r="B172"/>
      <c r="C172" s="34"/>
      <c r="D172" s="1"/>
      <c r="F172" s="4"/>
      <c r="R172" s="1"/>
    </row>
    <row r="173" spans="2:18" x14ac:dyDescent="0.3">
      <c r="B173"/>
      <c r="C173" s="34"/>
      <c r="D173" s="1"/>
      <c r="F173" s="4"/>
      <c r="R173" s="1"/>
    </row>
    <row r="174" spans="2:18" x14ac:dyDescent="0.3">
      <c r="B174"/>
      <c r="C174" s="34"/>
      <c r="D174" s="1"/>
      <c r="F174" s="4"/>
      <c r="R174" s="1"/>
    </row>
    <row r="175" spans="2:18" x14ac:dyDescent="0.3">
      <c r="B175"/>
      <c r="C175" s="34"/>
      <c r="D175" s="1"/>
      <c r="F175" s="4"/>
      <c r="R175" s="1"/>
    </row>
    <row r="176" spans="2:18" x14ac:dyDescent="0.3">
      <c r="B176"/>
      <c r="C176" s="34"/>
      <c r="D176" s="1"/>
      <c r="F176" s="4"/>
      <c r="R176" s="1"/>
    </row>
    <row r="177" spans="2:18" x14ac:dyDescent="0.3">
      <c r="B177"/>
      <c r="C177" s="34"/>
      <c r="D177" s="1"/>
      <c r="F177" s="4"/>
      <c r="R177" s="1"/>
    </row>
    <row r="178" spans="2:18" x14ac:dyDescent="0.3">
      <c r="B178"/>
      <c r="C178" s="34"/>
      <c r="D178" s="1"/>
      <c r="F178" s="4"/>
      <c r="R178" s="1"/>
    </row>
    <row r="179" spans="2:18" x14ac:dyDescent="0.3">
      <c r="B179"/>
      <c r="C179" s="34"/>
      <c r="D179" s="1"/>
      <c r="F179" s="4"/>
      <c r="R179" s="1"/>
    </row>
    <row r="180" spans="2:18" x14ac:dyDescent="0.3">
      <c r="B180"/>
      <c r="C180" s="34"/>
      <c r="D180" s="1"/>
      <c r="F180" s="4"/>
      <c r="R180" s="1"/>
    </row>
    <row r="181" spans="2:18" x14ac:dyDescent="0.3">
      <c r="B181"/>
      <c r="C181" s="34"/>
      <c r="D181" s="1"/>
      <c r="F181" s="4"/>
      <c r="R181" s="1"/>
    </row>
    <row r="182" spans="2:18" x14ac:dyDescent="0.3">
      <c r="B182"/>
      <c r="C182" s="34"/>
      <c r="D182" s="1"/>
      <c r="F182" s="4"/>
      <c r="R182" s="1"/>
    </row>
    <row r="183" spans="2:18" x14ac:dyDescent="0.3">
      <c r="B183"/>
      <c r="C183" s="34"/>
      <c r="D183" s="1"/>
      <c r="F183" s="4"/>
      <c r="R183" s="1"/>
    </row>
    <row r="184" spans="2:18" x14ac:dyDescent="0.3">
      <c r="B184"/>
      <c r="C184" s="34"/>
      <c r="D184" s="1"/>
      <c r="F184" s="4"/>
      <c r="R184" s="1"/>
    </row>
    <row r="185" spans="2:18" x14ac:dyDescent="0.3">
      <c r="B185"/>
      <c r="C185" s="34"/>
      <c r="D185" s="1"/>
      <c r="F185" s="4"/>
      <c r="R185" s="1"/>
    </row>
    <row r="186" spans="2:18" x14ac:dyDescent="0.3">
      <c r="B186"/>
      <c r="C186" s="34"/>
      <c r="D186" s="1"/>
      <c r="F186" s="4"/>
      <c r="R186" s="1"/>
    </row>
    <row r="187" spans="2:18" x14ac:dyDescent="0.3">
      <c r="B187"/>
      <c r="C187" s="34"/>
      <c r="D187" s="1"/>
      <c r="F187" s="4"/>
      <c r="R187" s="1"/>
    </row>
    <row r="188" spans="2:18" x14ac:dyDescent="0.3">
      <c r="B188"/>
      <c r="C188" s="34"/>
      <c r="D188" s="1"/>
      <c r="F188" s="4"/>
      <c r="R188" s="1"/>
    </row>
    <row r="189" spans="2:18" x14ac:dyDescent="0.3">
      <c r="B189"/>
      <c r="C189" s="34"/>
      <c r="D189" s="1"/>
      <c r="F189" s="4"/>
      <c r="R189" s="1"/>
    </row>
    <row r="190" spans="2:18" x14ac:dyDescent="0.3">
      <c r="B190"/>
      <c r="C190" s="34"/>
      <c r="D190" s="1"/>
      <c r="F190" s="4"/>
      <c r="R190" s="1"/>
    </row>
    <row r="191" spans="2:18" x14ac:dyDescent="0.3">
      <c r="B191"/>
      <c r="C191" s="34"/>
      <c r="D191" s="1"/>
      <c r="F191" s="4"/>
      <c r="R191" s="1"/>
    </row>
    <row r="192" spans="2:18" x14ac:dyDescent="0.3">
      <c r="B192"/>
      <c r="C192" s="34"/>
      <c r="D192" s="1"/>
      <c r="F192" s="4"/>
      <c r="R192" s="1"/>
    </row>
    <row r="193" spans="2:18" x14ac:dyDescent="0.3">
      <c r="B193"/>
      <c r="C193" s="34"/>
      <c r="D193" s="1"/>
      <c r="F193" s="4"/>
      <c r="R193" s="1"/>
    </row>
    <row r="194" spans="2:18" x14ac:dyDescent="0.3">
      <c r="B194"/>
      <c r="C194" s="34"/>
      <c r="D194" s="1"/>
      <c r="F194" s="4"/>
      <c r="R194" s="1"/>
    </row>
    <row r="195" spans="2:18" x14ac:dyDescent="0.3">
      <c r="B195"/>
      <c r="C195" s="34"/>
      <c r="D195" s="1"/>
      <c r="F195" s="4"/>
      <c r="R195" s="1"/>
    </row>
    <row r="196" spans="2:18" x14ac:dyDescent="0.3">
      <c r="B196"/>
      <c r="C196" s="34"/>
      <c r="D196" s="1"/>
      <c r="F196" s="4"/>
      <c r="R196" s="1"/>
    </row>
    <row r="197" spans="2:18" x14ac:dyDescent="0.3">
      <c r="B197"/>
      <c r="C197" s="34"/>
      <c r="D197" s="1"/>
      <c r="F197" s="4"/>
      <c r="R197" s="1"/>
    </row>
    <row r="198" spans="2:18" x14ac:dyDescent="0.3">
      <c r="B198"/>
      <c r="C198" s="34"/>
      <c r="D198" s="1"/>
      <c r="F198" s="4"/>
      <c r="R198" s="1"/>
    </row>
    <row r="199" spans="2:18" x14ac:dyDescent="0.3">
      <c r="B199"/>
      <c r="C199" s="34"/>
      <c r="D199" s="1"/>
      <c r="F199" s="4"/>
      <c r="R199" s="1"/>
    </row>
    <row r="200" spans="2:18" x14ac:dyDescent="0.3">
      <c r="B200"/>
      <c r="C200" s="34"/>
      <c r="D200" s="1"/>
      <c r="F200" s="4"/>
      <c r="R200" s="1"/>
    </row>
    <row r="201" spans="2:18" x14ac:dyDescent="0.3">
      <c r="B201"/>
      <c r="C201" s="34"/>
      <c r="D201" s="1"/>
      <c r="F201" s="4"/>
      <c r="R201" s="1"/>
    </row>
    <row r="202" spans="2:18" x14ac:dyDescent="0.3">
      <c r="B202"/>
      <c r="C202" s="34"/>
      <c r="D202" s="1"/>
      <c r="F202" s="4"/>
      <c r="R202" s="1"/>
    </row>
    <row r="203" spans="2:18" x14ac:dyDescent="0.3">
      <c r="B203"/>
      <c r="C203" s="34"/>
      <c r="D203" s="1"/>
      <c r="F203" s="4"/>
      <c r="R203" s="1"/>
    </row>
    <row r="204" spans="2:18" x14ac:dyDescent="0.3">
      <c r="B204"/>
      <c r="C204" s="34"/>
      <c r="D204" s="1"/>
      <c r="F204" s="4"/>
      <c r="R204" s="1"/>
    </row>
    <row r="205" spans="2:18" x14ac:dyDescent="0.3">
      <c r="B205"/>
      <c r="C205" s="34"/>
      <c r="D205" s="1"/>
      <c r="F205" s="4"/>
      <c r="R205" s="1"/>
    </row>
    <row r="206" spans="2:18" x14ac:dyDescent="0.3">
      <c r="B206"/>
      <c r="C206" s="34"/>
      <c r="D206" s="1"/>
      <c r="F206" s="4"/>
      <c r="R206" s="1"/>
    </row>
    <row r="207" spans="2:18" x14ac:dyDescent="0.3">
      <c r="B207"/>
      <c r="C207" s="34"/>
      <c r="D207" s="1"/>
      <c r="F207" s="4"/>
      <c r="R207" s="1"/>
    </row>
    <row r="208" spans="2:18" x14ac:dyDescent="0.3">
      <c r="B208"/>
      <c r="C208" s="34"/>
      <c r="D208" s="1"/>
      <c r="F208" s="4"/>
      <c r="R208" s="1"/>
    </row>
    <row r="209" spans="2:18" x14ac:dyDescent="0.3">
      <c r="B209"/>
      <c r="C209" s="34"/>
      <c r="D209" s="1"/>
      <c r="F209" s="4"/>
      <c r="R209" s="1"/>
    </row>
    <row r="210" spans="2:18" x14ac:dyDescent="0.3">
      <c r="B210"/>
      <c r="C210" s="34"/>
      <c r="D210" s="1"/>
      <c r="F210" s="4"/>
      <c r="R210" s="1"/>
    </row>
    <row r="211" spans="2:18" x14ac:dyDescent="0.3">
      <c r="B211"/>
      <c r="C211" s="34"/>
      <c r="D211" s="1"/>
      <c r="F211" s="4"/>
      <c r="R211" s="1"/>
    </row>
    <row r="212" spans="2:18" x14ac:dyDescent="0.3">
      <c r="B212"/>
      <c r="C212" s="34"/>
      <c r="D212" s="1"/>
      <c r="F212" s="4"/>
      <c r="R212" s="1"/>
    </row>
    <row r="213" spans="2:18" x14ac:dyDescent="0.3">
      <c r="B213"/>
      <c r="C213" s="34"/>
      <c r="D213" s="1"/>
      <c r="F213" s="4"/>
      <c r="R213" s="1"/>
    </row>
    <row r="214" spans="2:18" x14ac:dyDescent="0.3">
      <c r="B214"/>
      <c r="C214" s="34"/>
      <c r="D214" s="1"/>
      <c r="F214" s="4"/>
      <c r="R214" s="1"/>
    </row>
    <row r="215" spans="2:18" x14ac:dyDescent="0.3">
      <c r="B215"/>
      <c r="C215" s="34"/>
      <c r="D215" s="1"/>
      <c r="F215" s="4"/>
      <c r="R215" s="1"/>
    </row>
    <row r="216" spans="2:18" x14ac:dyDescent="0.3">
      <c r="B216"/>
      <c r="C216" s="34"/>
      <c r="D216" s="1"/>
      <c r="F216" s="4"/>
      <c r="R216" s="1"/>
    </row>
    <row r="217" spans="2:18" x14ac:dyDescent="0.3">
      <c r="B217"/>
      <c r="C217" s="34"/>
      <c r="D217" s="1"/>
      <c r="F217" s="4"/>
      <c r="R217" s="1"/>
    </row>
    <row r="218" spans="2:18" x14ac:dyDescent="0.3">
      <c r="B218"/>
      <c r="C218" s="34"/>
      <c r="D218" s="1"/>
      <c r="F218" s="4"/>
      <c r="R218" s="1"/>
    </row>
    <row r="219" spans="2:18" x14ac:dyDescent="0.3">
      <c r="B219"/>
      <c r="C219" s="34"/>
      <c r="D219" s="1"/>
      <c r="F219" s="4"/>
      <c r="R219" s="1"/>
    </row>
    <row r="220" spans="2:18" x14ac:dyDescent="0.3">
      <c r="B220"/>
      <c r="C220" s="34"/>
      <c r="D220" s="1"/>
      <c r="F220" s="4"/>
      <c r="R220" s="1"/>
    </row>
    <row r="221" spans="2:18" x14ac:dyDescent="0.3">
      <c r="B221"/>
      <c r="C221" s="34"/>
      <c r="D221" s="1"/>
      <c r="F221" s="4"/>
      <c r="R221" s="1"/>
    </row>
    <row r="222" spans="2:18" x14ac:dyDescent="0.3">
      <c r="B222"/>
      <c r="C222" s="34"/>
      <c r="D222" s="1"/>
      <c r="F222" s="4"/>
      <c r="R222" s="1"/>
    </row>
    <row r="223" spans="2:18" x14ac:dyDescent="0.3">
      <c r="B223"/>
      <c r="C223" s="34"/>
      <c r="D223" s="1"/>
      <c r="F223" s="4"/>
      <c r="R223" s="1"/>
    </row>
    <row r="224" spans="2:18" x14ac:dyDescent="0.3">
      <c r="B224"/>
      <c r="C224" s="34"/>
      <c r="D224" s="1"/>
      <c r="F224" s="4"/>
      <c r="R224" s="1"/>
    </row>
    <row r="225" spans="2:18" x14ac:dyDescent="0.3">
      <c r="B225"/>
      <c r="C225" s="34"/>
      <c r="D225" s="1"/>
      <c r="F225" s="4"/>
      <c r="R225" s="1"/>
    </row>
    <row r="226" spans="2:18" x14ac:dyDescent="0.3">
      <c r="B226"/>
      <c r="C226" s="34"/>
      <c r="D226" s="1"/>
      <c r="F226" s="4"/>
      <c r="R226" s="1"/>
    </row>
    <row r="227" spans="2:18" x14ac:dyDescent="0.3">
      <c r="B227"/>
      <c r="C227" s="34"/>
      <c r="D227" s="1"/>
      <c r="F227" s="4"/>
      <c r="R227" s="1"/>
    </row>
    <row r="228" spans="2:18" x14ac:dyDescent="0.3">
      <c r="B228"/>
      <c r="C228" s="34"/>
      <c r="D228" s="1"/>
      <c r="F228" s="4"/>
      <c r="R228" s="1"/>
    </row>
    <row r="229" spans="2:18" x14ac:dyDescent="0.3">
      <c r="B229"/>
      <c r="C229" s="34"/>
      <c r="D229" s="1"/>
      <c r="F229" s="4"/>
      <c r="R229" s="1"/>
    </row>
    <row r="230" spans="2:18" x14ac:dyDescent="0.3">
      <c r="B230"/>
      <c r="C230" s="34"/>
      <c r="D230" s="1"/>
      <c r="F230" s="4"/>
      <c r="R230" s="1"/>
    </row>
    <row r="231" spans="2:18" x14ac:dyDescent="0.3">
      <c r="B231"/>
      <c r="C231" s="34"/>
      <c r="D231" s="1"/>
      <c r="F231" s="4"/>
      <c r="R231" s="1"/>
    </row>
    <row r="232" spans="2:18" x14ac:dyDescent="0.3">
      <c r="B232"/>
      <c r="C232" s="34"/>
      <c r="D232" s="1"/>
      <c r="F232" s="4"/>
      <c r="R232" s="1"/>
    </row>
    <row r="233" spans="2:18" x14ac:dyDescent="0.3">
      <c r="B233"/>
      <c r="C233" s="34"/>
      <c r="D233" s="1"/>
      <c r="F233" s="4"/>
      <c r="R233" s="1"/>
    </row>
    <row r="234" spans="2:18" x14ac:dyDescent="0.3">
      <c r="B234"/>
      <c r="C234" s="34"/>
      <c r="D234" s="1"/>
      <c r="F234" s="4"/>
      <c r="R234" s="1"/>
    </row>
    <row r="235" spans="2:18" x14ac:dyDescent="0.3">
      <c r="B235"/>
      <c r="C235" s="34"/>
      <c r="D235" s="1"/>
      <c r="F235" s="4"/>
      <c r="R235" s="1"/>
    </row>
    <row r="236" spans="2:18" x14ac:dyDescent="0.3">
      <c r="B236"/>
      <c r="C236" s="34"/>
      <c r="D236" s="1"/>
      <c r="F236" s="4"/>
      <c r="R236" s="1"/>
    </row>
    <row r="237" spans="2:18" x14ac:dyDescent="0.3">
      <c r="B237"/>
      <c r="C237" s="34"/>
      <c r="D237" s="1"/>
      <c r="F237" s="4"/>
      <c r="R237" s="1"/>
    </row>
    <row r="238" spans="2:18" x14ac:dyDescent="0.3">
      <c r="B238"/>
      <c r="C238" s="34"/>
      <c r="D238" s="1"/>
      <c r="F238" s="4"/>
      <c r="R238" s="1"/>
    </row>
    <row r="239" spans="2:18" x14ac:dyDescent="0.3">
      <c r="B239"/>
      <c r="C239" s="34"/>
      <c r="D239" s="1"/>
      <c r="F239" s="4"/>
      <c r="R239" s="1"/>
    </row>
    <row r="240" spans="2:18" x14ac:dyDescent="0.3">
      <c r="B240"/>
      <c r="C240" s="34"/>
      <c r="D240" s="1"/>
      <c r="F240" s="4"/>
      <c r="R240" s="1"/>
    </row>
    <row r="241" spans="2:18" x14ac:dyDescent="0.3">
      <c r="B241"/>
      <c r="C241" s="34"/>
      <c r="D241" s="1"/>
      <c r="F241" s="4"/>
      <c r="R241" s="1"/>
    </row>
    <row r="242" spans="2:18" x14ac:dyDescent="0.3">
      <c r="B242"/>
      <c r="C242" s="34"/>
      <c r="D242" s="1"/>
      <c r="F242" s="4"/>
      <c r="R242" s="1"/>
    </row>
    <row r="243" spans="2:18" x14ac:dyDescent="0.3">
      <c r="B243"/>
      <c r="C243" s="34"/>
      <c r="D243" s="1"/>
      <c r="F243" s="4"/>
      <c r="R243" s="1"/>
    </row>
    <row r="244" spans="2:18" x14ac:dyDescent="0.3">
      <c r="B244"/>
      <c r="C244" s="34"/>
      <c r="D244" s="1"/>
      <c r="F244" s="4"/>
      <c r="R244" s="1"/>
    </row>
    <row r="245" spans="2:18" x14ac:dyDescent="0.3">
      <c r="B245"/>
      <c r="C245" s="34"/>
      <c r="D245" s="1"/>
      <c r="F245" s="4"/>
      <c r="R245" s="1"/>
    </row>
    <row r="246" spans="2:18" x14ac:dyDescent="0.3">
      <c r="B246"/>
      <c r="C246" s="34"/>
      <c r="D246" s="1"/>
      <c r="F246" s="4"/>
      <c r="R246" s="1"/>
    </row>
    <row r="247" spans="2:18" x14ac:dyDescent="0.3">
      <c r="B247"/>
      <c r="C247" s="34"/>
      <c r="D247" s="1"/>
      <c r="F247" s="4"/>
      <c r="R247" s="1"/>
    </row>
    <row r="248" spans="2:18" x14ac:dyDescent="0.3">
      <c r="B248"/>
      <c r="C248" s="34"/>
      <c r="D248" s="1"/>
      <c r="F248" s="4"/>
      <c r="R248" s="1"/>
    </row>
    <row r="249" spans="2:18" x14ac:dyDescent="0.3">
      <c r="B249"/>
      <c r="C249" s="34"/>
      <c r="D249" s="1"/>
      <c r="F249" s="4"/>
      <c r="R249" s="1"/>
    </row>
    <row r="250" spans="2:18" x14ac:dyDescent="0.3">
      <c r="B250"/>
      <c r="C250" s="34"/>
      <c r="D250" s="1"/>
      <c r="F250" s="4"/>
      <c r="R250" s="1"/>
    </row>
    <row r="251" spans="2:18" x14ac:dyDescent="0.3">
      <c r="B251"/>
      <c r="C251" s="34"/>
      <c r="D251" s="1"/>
      <c r="F251" s="4"/>
      <c r="R251" s="1"/>
    </row>
    <row r="252" spans="2:18" x14ac:dyDescent="0.3">
      <c r="B252"/>
      <c r="C252" s="34"/>
      <c r="D252" s="1"/>
      <c r="F252" s="4"/>
      <c r="R252" s="1"/>
    </row>
    <row r="253" spans="2:18" x14ac:dyDescent="0.3">
      <c r="B253"/>
      <c r="C253" s="34"/>
      <c r="D253" s="1"/>
      <c r="F253" s="4"/>
      <c r="R253" s="1"/>
    </row>
    <row r="254" spans="2:18" x14ac:dyDescent="0.3">
      <c r="B254"/>
      <c r="C254" s="34"/>
      <c r="D254" s="1"/>
      <c r="F254" s="4"/>
      <c r="R254" s="1"/>
    </row>
    <row r="255" spans="2:18" x14ac:dyDescent="0.3">
      <c r="B255"/>
      <c r="C255" s="34"/>
      <c r="D255" s="1"/>
      <c r="F255" s="4"/>
      <c r="R255" s="1"/>
    </row>
    <row r="256" spans="2:18" x14ac:dyDescent="0.3">
      <c r="B256"/>
      <c r="C256" s="34"/>
      <c r="D256" s="1"/>
      <c r="F256" s="4"/>
      <c r="R256" s="1"/>
    </row>
    <row r="257" spans="2:18" x14ac:dyDescent="0.3">
      <c r="B257"/>
      <c r="C257" s="34"/>
      <c r="D257" s="1"/>
      <c r="F257" s="4"/>
      <c r="R257" s="1"/>
    </row>
    <row r="258" spans="2:18" x14ac:dyDescent="0.3">
      <c r="B258"/>
      <c r="C258" s="34"/>
      <c r="D258" s="1"/>
      <c r="F258" s="4"/>
      <c r="R258" s="1"/>
    </row>
    <row r="259" spans="2:18" x14ac:dyDescent="0.3">
      <c r="B259"/>
      <c r="C259" s="34"/>
      <c r="D259" s="1"/>
      <c r="F259" s="4"/>
      <c r="R259" s="1"/>
    </row>
    <row r="260" spans="2:18" x14ac:dyDescent="0.3">
      <c r="B260"/>
      <c r="C260" s="34"/>
      <c r="D260" s="1"/>
      <c r="F260" s="4"/>
      <c r="R260" s="1"/>
    </row>
    <row r="261" spans="2:18" x14ac:dyDescent="0.3">
      <c r="B261"/>
      <c r="C261" s="34"/>
      <c r="D261" s="1"/>
      <c r="F261" s="4"/>
      <c r="R261" s="1"/>
    </row>
    <row r="262" spans="2:18" x14ac:dyDescent="0.3">
      <c r="B262"/>
      <c r="C262" s="34"/>
      <c r="D262" s="1"/>
      <c r="F262" s="4"/>
      <c r="R262" s="1"/>
    </row>
    <row r="263" spans="2:18" x14ac:dyDescent="0.3">
      <c r="B263"/>
      <c r="C263" s="34"/>
      <c r="D263" s="1"/>
      <c r="F263" s="4"/>
      <c r="R263" s="1"/>
    </row>
    <row r="264" spans="2:18" x14ac:dyDescent="0.3">
      <c r="B264"/>
      <c r="C264" s="34"/>
      <c r="D264" s="1"/>
      <c r="F264" s="4"/>
      <c r="R264" s="1"/>
    </row>
    <row r="265" spans="2:18" x14ac:dyDescent="0.3">
      <c r="B265"/>
      <c r="C265" s="34"/>
      <c r="D265" s="1"/>
      <c r="F265" s="4"/>
      <c r="R265" s="1"/>
    </row>
    <row r="266" spans="2:18" x14ac:dyDescent="0.3">
      <c r="B266"/>
      <c r="C266" s="34"/>
      <c r="D266" s="1"/>
      <c r="F266" s="4"/>
      <c r="R266" s="1"/>
    </row>
    <row r="267" spans="2:18" x14ac:dyDescent="0.3">
      <c r="B267"/>
      <c r="C267" s="34"/>
      <c r="D267" s="1"/>
      <c r="F267" s="4"/>
      <c r="R267" s="1"/>
    </row>
    <row r="268" spans="2:18" x14ac:dyDescent="0.3">
      <c r="B268"/>
      <c r="C268" s="34"/>
      <c r="D268" s="1"/>
      <c r="F268" s="4"/>
      <c r="R268" s="1"/>
    </row>
    <row r="269" spans="2:18" x14ac:dyDescent="0.3">
      <c r="B269"/>
      <c r="C269" s="34"/>
      <c r="D269" s="1"/>
      <c r="F269" s="4"/>
      <c r="R269" s="1"/>
    </row>
    <row r="270" spans="2:18" x14ac:dyDescent="0.3">
      <c r="B270"/>
      <c r="C270" s="34"/>
      <c r="D270" s="1"/>
      <c r="F270" s="4"/>
      <c r="R270" s="1"/>
    </row>
    <row r="271" spans="2:18" x14ac:dyDescent="0.3">
      <c r="B271"/>
      <c r="C271" s="34"/>
      <c r="D271" s="1"/>
      <c r="F271" s="4"/>
      <c r="R271" s="1"/>
    </row>
    <row r="272" spans="2:18" x14ac:dyDescent="0.3">
      <c r="B272"/>
      <c r="C272" s="34"/>
      <c r="D272" s="1"/>
      <c r="F272" s="4"/>
      <c r="R272" s="1"/>
    </row>
    <row r="273" spans="2:18" x14ac:dyDescent="0.3">
      <c r="B273"/>
      <c r="C273" s="34"/>
      <c r="D273" s="1"/>
      <c r="F273" s="4"/>
      <c r="R273" s="1"/>
    </row>
    <row r="274" spans="2:18" x14ac:dyDescent="0.3">
      <c r="B274"/>
      <c r="C274" s="34"/>
      <c r="D274" s="1"/>
      <c r="F274" s="4"/>
      <c r="R274" s="1"/>
    </row>
    <row r="275" spans="2:18" x14ac:dyDescent="0.3">
      <c r="B275"/>
      <c r="C275" s="34"/>
      <c r="D275" s="1"/>
      <c r="F275" s="4"/>
      <c r="R275" s="1"/>
    </row>
    <row r="276" spans="2:18" x14ac:dyDescent="0.3">
      <c r="B276"/>
      <c r="C276" s="34"/>
      <c r="D276" s="1"/>
      <c r="F276" s="4"/>
      <c r="R276" s="1"/>
    </row>
    <row r="277" spans="2:18" x14ac:dyDescent="0.3">
      <c r="B277"/>
      <c r="C277" s="34"/>
      <c r="D277" s="1"/>
      <c r="F277" s="4"/>
      <c r="R277" s="1"/>
    </row>
    <row r="278" spans="2:18" x14ac:dyDescent="0.3">
      <c r="B278"/>
      <c r="C278" s="34"/>
      <c r="D278" s="1"/>
      <c r="F278" s="4"/>
      <c r="R278" s="1"/>
    </row>
    <row r="279" spans="2:18" x14ac:dyDescent="0.3">
      <c r="B279"/>
      <c r="C279" s="34"/>
      <c r="D279" s="1"/>
      <c r="F279" s="4"/>
      <c r="R279" s="1"/>
    </row>
    <row r="280" spans="2:18" x14ac:dyDescent="0.3">
      <c r="B280"/>
      <c r="C280" s="34"/>
      <c r="D280" s="1"/>
      <c r="F280" s="4"/>
      <c r="R280" s="1"/>
    </row>
    <row r="281" spans="2:18" x14ac:dyDescent="0.3">
      <c r="B281"/>
      <c r="C281" s="34"/>
      <c r="D281" s="1"/>
      <c r="F281" s="4"/>
      <c r="R281" s="1"/>
    </row>
    <row r="282" spans="2:18" x14ac:dyDescent="0.3">
      <c r="B282"/>
      <c r="C282" s="34"/>
      <c r="D282" s="1"/>
      <c r="F282" s="4"/>
      <c r="R282" s="1"/>
    </row>
    <row r="283" spans="2:18" x14ac:dyDescent="0.3">
      <c r="B283"/>
      <c r="C283" s="34"/>
      <c r="D283" s="1"/>
      <c r="F283" s="4"/>
      <c r="R283" s="1"/>
    </row>
    <row r="284" spans="2:18" x14ac:dyDescent="0.3">
      <c r="B284"/>
      <c r="C284" s="34"/>
      <c r="D284" s="1"/>
      <c r="F284" s="4"/>
      <c r="R284" s="1"/>
    </row>
    <row r="285" spans="2:18" x14ac:dyDescent="0.3">
      <c r="B285"/>
      <c r="C285" s="34"/>
      <c r="D285" s="1"/>
      <c r="F285" s="4"/>
      <c r="R285" s="1"/>
    </row>
    <row r="286" spans="2:18" x14ac:dyDescent="0.3">
      <c r="B286"/>
      <c r="C286" s="34"/>
      <c r="D286" s="1"/>
      <c r="F286" s="4"/>
      <c r="R286" s="1"/>
    </row>
    <row r="287" spans="2:18" x14ac:dyDescent="0.3">
      <c r="B287"/>
      <c r="C287" s="34"/>
      <c r="D287" s="1"/>
      <c r="F287" s="4"/>
      <c r="R287" s="1"/>
    </row>
    <row r="288" spans="2:18" x14ac:dyDescent="0.3">
      <c r="B288"/>
      <c r="C288" s="34"/>
      <c r="D288" s="1"/>
      <c r="F288" s="4"/>
      <c r="R288" s="1"/>
    </row>
    <row r="289" spans="2:18" x14ac:dyDescent="0.3">
      <c r="B289"/>
      <c r="C289" s="34"/>
      <c r="D289" s="1"/>
      <c r="F289" s="4"/>
      <c r="R289" s="1"/>
    </row>
    <row r="290" spans="2:18" x14ac:dyDescent="0.3">
      <c r="B290"/>
      <c r="C290" s="34"/>
      <c r="D290" s="1"/>
      <c r="F290" s="4"/>
      <c r="R290" s="1"/>
    </row>
    <row r="291" spans="2:18" x14ac:dyDescent="0.3">
      <c r="B291"/>
      <c r="C291" s="34"/>
      <c r="D291" s="1"/>
      <c r="F291" s="4"/>
      <c r="R291" s="1"/>
    </row>
    <row r="292" spans="2:18" x14ac:dyDescent="0.3">
      <c r="B292"/>
      <c r="C292" s="34"/>
      <c r="D292" s="1"/>
      <c r="F292" s="4"/>
      <c r="R292" s="1"/>
    </row>
    <row r="293" spans="2:18" x14ac:dyDescent="0.3">
      <c r="B293"/>
      <c r="C293" s="34"/>
      <c r="D293" s="1"/>
      <c r="F293" s="4"/>
      <c r="R293" s="1"/>
    </row>
  </sheetData>
  <mergeCells count="45">
    <mergeCell ref="L24:M24"/>
    <mergeCell ref="S24:T24"/>
    <mergeCell ref="L25:M25"/>
    <mergeCell ref="S25:T25"/>
    <mergeCell ref="L26:M26"/>
    <mergeCell ref="S26:T26"/>
    <mergeCell ref="L18:M18"/>
    <mergeCell ref="S18:T18"/>
    <mergeCell ref="L19:M19"/>
    <mergeCell ref="S19:T19"/>
    <mergeCell ref="L20:M20"/>
    <mergeCell ref="S20:T20"/>
    <mergeCell ref="S31:T31"/>
    <mergeCell ref="S32:T32"/>
    <mergeCell ref="S27:T27"/>
    <mergeCell ref="L28:M28"/>
    <mergeCell ref="S28:T28"/>
    <mergeCell ref="L29:M29"/>
    <mergeCell ref="S29:T29"/>
    <mergeCell ref="L27:M27"/>
    <mergeCell ref="S53:T53"/>
    <mergeCell ref="S54:T54"/>
    <mergeCell ref="B9:C9"/>
    <mergeCell ref="S48:T48"/>
    <mergeCell ref="S49:T49"/>
    <mergeCell ref="S50:T50"/>
    <mergeCell ref="S51:T51"/>
    <mergeCell ref="S52:T52"/>
    <mergeCell ref="S40:T40"/>
    <mergeCell ref="S41:T41"/>
    <mergeCell ref="S42:T42"/>
    <mergeCell ref="S46:T46"/>
    <mergeCell ref="S47:T47"/>
    <mergeCell ref="L30:M30"/>
    <mergeCell ref="S30:T30"/>
    <mergeCell ref="L31:M31"/>
    <mergeCell ref="B50:C50"/>
    <mergeCell ref="B18:B31"/>
    <mergeCell ref="B36:B40"/>
    <mergeCell ref="B45:B49"/>
    <mergeCell ref="B32:C32"/>
    <mergeCell ref="B41:C41"/>
    <mergeCell ref="C45:C49"/>
    <mergeCell ref="C18:C31"/>
    <mergeCell ref="C36:C40"/>
  </mergeCells>
  <phoneticPr fontId="1" type="noConversion"/>
  <pageMargins left="0.7" right="0.7" top="0.75" bottom="0.75" header="0.3" footer="0.3"/>
  <pageSetup paperSize="9" scale="45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2:Y17"/>
  <sheetViews>
    <sheetView showGridLines="0" zoomScale="80" zoomScaleNormal="80" workbookViewId="0">
      <selection activeCell="A6" sqref="A6"/>
    </sheetView>
  </sheetViews>
  <sheetFormatPr defaultColWidth="9" defaultRowHeight="16.5" x14ac:dyDescent="0.3"/>
  <cols>
    <col min="1" max="1" width="3.625" style="10" customWidth="1"/>
    <col min="2" max="8" width="18.25" style="10" customWidth="1"/>
    <col min="9" max="9" width="21.5" style="10" bestFit="1" customWidth="1"/>
    <col min="10" max="10" width="24.25" style="10" customWidth="1"/>
    <col min="11" max="11" width="28.25" style="10" bestFit="1" customWidth="1"/>
    <col min="12" max="12" width="22.125" style="10" customWidth="1"/>
    <col min="13" max="13" width="24.125" style="10" customWidth="1"/>
    <col min="14" max="14" width="57.125" style="10" bestFit="1" customWidth="1"/>
    <col min="15" max="20" width="18.25" style="10" customWidth="1"/>
    <col min="21" max="21" width="11.75" style="10" customWidth="1"/>
    <col min="22" max="22" width="9" style="10"/>
    <col min="23" max="23" width="12.5" style="10" bestFit="1" customWidth="1"/>
    <col min="24" max="24" width="12" style="10" bestFit="1" customWidth="1"/>
    <col min="25" max="25" width="11.25" style="10" bestFit="1" customWidth="1"/>
    <col min="26" max="16384" width="9" style="10"/>
  </cols>
  <sheetData>
    <row r="2" spans="2:25" x14ac:dyDescent="0.3">
      <c r="B2" s="48" t="s">
        <v>247</v>
      </c>
    </row>
    <row r="3" spans="2:25" x14ac:dyDescent="0.3">
      <c r="B3" s="46" t="s">
        <v>248</v>
      </c>
    </row>
    <row r="4" spans="2:25" x14ac:dyDescent="0.3">
      <c r="C4" s="83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1"/>
      <c r="U4" s="11"/>
      <c r="V4" s="47"/>
      <c r="Y4" s="47" t="s">
        <v>28</v>
      </c>
    </row>
    <row r="5" spans="2:25" ht="33" x14ac:dyDescent="0.3">
      <c r="B5" s="78" t="s">
        <v>434</v>
      </c>
      <c r="C5" s="75" t="s">
        <v>20</v>
      </c>
      <c r="D5" s="187" t="s">
        <v>29</v>
      </c>
      <c r="E5" s="78" t="s">
        <v>389</v>
      </c>
      <c r="F5" s="78" t="s">
        <v>390</v>
      </c>
      <c r="G5" s="187" t="s">
        <v>30</v>
      </c>
      <c r="H5" s="75" t="s">
        <v>31</v>
      </c>
      <c r="I5" s="75" t="s">
        <v>91</v>
      </c>
      <c r="J5" s="75" t="s">
        <v>141</v>
      </c>
      <c r="K5" s="75" t="s">
        <v>82</v>
      </c>
      <c r="L5" s="75" t="s">
        <v>81</v>
      </c>
      <c r="M5" s="75" t="s">
        <v>76</v>
      </c>
      <c r="N5" s="114" t="s">
        <v>42</v>
      </c>
      <c r="O5" s="75" t="s">
        <v>77</v>
      </c>
      <c r="P5" s="75" t="s">
        <v>38</v>
      </c>
      <c r="Q5" s="75" t="s">
        <v>25</v>
      </c>
      <c r="R5" s="75" t="s">
        <v>92</v>
      </c>
      <c r="S5" s="75" t="s">
        <v>105</v>
      </c>
      <c r="T5" s="114" t="s">
        <v>50</v>
      </c>
      <c r="U5" s="114" t="s">
        <v>239</v>
      </c>
      <c r="V5" s="114" t="s">
        <v>116</v>
      </c>
      <c r="W5" s="114" t="s">
        <v>527</v>
      </c>
      <c r="X5" s="74" t="s">
        <v>528</v>
      </c>
      <c r="Y5" s="74" t="s">
        <v>529</v>
      </c>
    </row>
    <row r="6" spans="2:25" x14ac:dyDescent="0.3">
      <c r="B6" s="339">
        <f>'3. 운용중인 펀드'!B6</f>
        <v>0</v>
      </c>
      <c r="C6" s="339" t="s">
        <v>21</v>
      </c>
      <c r="D6" s="229" t="s">
        <v>32</v>
      </c>
      <c r="E6" s="229"/>
      <c r="F6" s="229"/>
      <c r="G6" s="230" t="s">
        <v>49</v>
      </c>
      <c r="H6" s="26">
        <v>36526</v>
      </c>
      <c r="I6" s="264"/>
      <c r="J6" s="264" t="s">
        <v>143</v>
      </c>
      <c r="K6" s="265">
        <f>SUM('3.-(2) 현금흐름(운용중인 펀드)'!F5:F9)</f>
        <v>100</v>
      </c>
      <c r="L6" s="265">
        <f>SUM('3.-(2) 현금흐름(운용중인 펀드)'!G5:G9)</f>
        <v>100</v>
      </c>
      <c r="M6" s="265">
        <f>SUM('3.-(2) 현금흐름(운용중인 펀드)'!H5:H9)</f>
        <v>0</v>
      </c>
      <c r="N6" s="223" t="s">
        <v>181</v>
      </c>
      <c r="O6" s="265">
        <f>SUM('3.-(2) 현금흐름(운용중인 펀드)'!I5:I9)</f>
        <v>100</v>
      </c>
      <c r="P6" s="265">
        <f>'3.-(2) 현금흐름(운용중인 펀드)'!K9</f>
        <v>1</v>
      </c>
      <c r="Q6" s="265" t="e">
        <f>'3.-(2) 현금흐름(운용중인 펀드)'!L9</f>
        <v>#NUM!</v>
      </c>
      <c r="R6" s="223" t="s">
        <v>70</v>
      </c>
      <c r="S6" s="223"/>
      <c r="T6" s="223"/>
      <c r="U6" s="223"/>
      <c r="V6" s="223" t="s">
        <v>115</v>
      </c>
      <c r="W6" s="223" t="s">
        <v>524</v>
      </c>
      <c r="X6" s="216" t="s">
        <v>525</v>
      </c>
      <c r="Y6" s="216" t="s">
        <v>526</v>
      </c>
    </row>
    <row r="7" spans="2:25" x14ac:dyDescent="0.3">
      <c r="B7" s="340"/>
      <c r="C7" s="340"/>
      <c r="D7" s="230" t="s">
        <v>33</v>
      </c>
      <c r="E7" s="230"/>
      <c r="F7" s="229"/>
      <c r="G7" s="230" t="s">
        <v>40</v>
      </c>
      <c r="H7" s="223"/>
      <c r="I7" s="223"/>
      <c r="J7" s="264" t="s">
        <v>89</v>
      </c>
      <c r="K7" s="265">
        <f>SUM('3.-(2) 현금흐름(운용중인 펀드)'!F10:F14)</f>
        <v>100</v>
      </c>
      <c r="L7" s="265">
        <f>SUM('3.-(2) 현금흐름(운용중인 펀드)'!G10:G14)</f>
        <v>50</v>
      </c>
      <c r="M7" s="265">
        <f>SUM('3.-(2) 현금흐름(운용중인 펀드)'!H10:H14)</f>
        <v>200</v>
      </c>
      <c r="N7" s="265" t="s">
        <v>379</v>
      </c>
      <c r="O7" s="265">
        <f>SUM('3.-(2) 현금흐름(운용중인 펀드)'!I10:I14)</f>
        <v>250</v>
      </c>
      <c r="P7" s="265">
        <f>'3.-(2) 현금흐름(운용중인 펀드)'!K14</f>
        <v>2.5</v>
      </c>
      <c r="Q7" s="266">
        <f>'3.-(2) 현금흐름(운용중인 펀드)'!L14</f>
        <v>3.5847243666648862E-2</v>
      </c>
      <c r="R7" s="223" t="s">
        <v>432</v>
      </c>
      <c r="S7" s="223"/>
      <c r="T7" s="223"/>
      <c r="U7" s="223"/>
      <c r="V7" s="223" t="s">
        <v>117</v>
      </c>
      <c r="W7" s="223"/>
      <c r="X7" s="216"/>
      <c r="Y7" s="216"/>
    </row>
    <row r="8" spans="2:25" x14ac:dyDescent="0.3">
      <c r="B8" s="340"/>
      <c r="C8" s="340"/>
      <c r="D8" s="229" t="s">
        <v>45</v>
      </c>
      <c r="E8" s="229"/>
      <c r="F8" s="229"/>
      <c r="G8" s="267" t="s">
        <v>84</v>
      </c>
      <c r="H8" s="223"/>
      <c r="I8" s="223"/>
      <c r="J8" s="223" t="s">
        <v>90</v>
      </c>
      <c r="K8" s="265">
        <f>SUM('3.-(2) 현금흐름(운용중인 펀드)'!F15:F19)</f>
        <v>100</v>
      </c>
      <c r="L8" s="265">
        <f>SUM('3.-(2) 현금흐름(운용중인 펀드)'!G15:G19)</f>
        <v>0</v>
      </c>
      <c r="M8" s="265">
        <f>SUM('3.-(2) 현금흐름(운용중인 펀드)'!H15:H19)</f>
        <v>100</v>
      </c>
      <c r="N8" s="223" t="s">
        <v>269</v>
      </c>
      <c r="O8" s="265">
        <f>SUM('3.-(2) 현금흐름(운용중인 펀드)'!I15:I19)</f>
        <v>100</v>
      </c>
      <c r="P8" s="265">
        <f>'3.-(2) 현금흐름(운용중인 펀드)'!K19</f>
        <v>1</v>
      </c>
      <c r="Q8" s="268">
        <f>'3.-(2) 현금흐름(운용중인 펀드)'!L19</f>
        <v>2.9802322387695314E-9</v>
      </c>
      <c r="R8" s="223"/>
      <c r="S8" s="223"/>
      <c r="T8" s="223"/>
      <c r="U8" s="223"/>
      <c r="V8" s="223"/>
      <c r="W8" s="223"/>
      <c r="X8" s="216"/>
      <c r="Y8" s="216"/>
    </row>
    <row r="9" spans="2:25" x14ac:dyDescent="0.3">
      <c r="B9" s="340"/>
      <c r="C9" s="340"/>
      <c r="D9" s="230" t="s">
        <v>34</v>
      </c>
      <c r="E9" s="230"/>
      <c r="F9" s="229"/>
      <c r="G9" s="230"/>
      <c r="H9" s="223"/>
      <c r="I9" s="223"/>
      <c r="J9" s="223"/>
      <c r="K9" s="265">
        <f>SUM('3.-(2) 현금흐름(운용중인 펀드)'!F20:F24)</f>
        <v>100</v>
      </c>
      <c r="L9" s="265">
        <f>SUM('3.-(2) 현금흐름(운용중인 펀드)'!G20:G24)</f>
        <v>0</v>
      </c>
      <c r="M9" s="265">
        <f>SUM('3.-(2) 현금흐름(운용중인 펀드)'!H20:H24)</f>
        <v>100</v>
      </c>
      <c r="N9" s="223" t="s">
        <v>106</v>
      </c>
      <c r="O9" s="265">
        <f>SUM('3.-(2) 현금흐름(운용중인 펀드)'!I20:I24)</f>
        <v>100</v>
      </c>
      <c r="P9" s="265">
        <f>'3.-(2) 현금흐름(운용중인 펀드)'!K24</f>
        <v>1</v>
      </c>
      <c r="Q9" s="268">
        <f>'3.-(2) 현금흐름(운용중인 펀드)'!L24</f>
        <v>2.9802322387695314E-9</v>
      </c>
      <c r="R9" s="223"/>
      <c r="S9" s="223"/>
      <c r="T9" s="223"/>
      <c r="U9" s="223"/>
      <c r="V9" s="223"/>
      <c r="W9" s="223"/>
      <c r="X9" s="216"/>
      <c r="Y9" s="216"/>
    </row>
    <row r="10" spans="2:25" x14ac:dyDescent="0.3">
      <c r="B10" s="341"/>
      <c r="C10" s="341"/>
      <c r="D10" s="229" t="s">
        <v>35</v>
      </c>
      <c r="E10" s="229"/>
      <c r="F10" s="229"/>
      <c r="G10" s="230"/>
      <c r="H10" s="223"/>
      <c r="I10" s="223"/>
      <c r="J10" s="223"/>
      <c r="K10" s="265">
        <f>SUM('3.-(2) 현금흐름(운용중인 펀드)'!F25:F29)</f>
        <v>100</v>
      </c>
      <c r="L10" s="265">
        <f>SUM('3.-(2) 현금흐름(운용중인 펀드)'!G25:G29)</f>
        <v>0</v>
      </c>
      <c r="M10" s="265">
        <f>SUM('3.-(2) 현금흐름(운용중인 펀드)'!H25:H29)</f>
        <v>100</v>
      </c>
      <c r="N10" s="223" t="s">
        <v>270</v>
      </c>
      <c r="O10" s="265">
        <f>SUM('3.-(2) 현금흐름(운용중인 펀드)'!I25:I29)</f>
        <v>100</v>
      </c>
      <c r="P10" s="265">
        <f>'3.-(2) 현금흐름(운용중인 펀드)'!K29</f>
        <v>1</v>
      </c>
      <c r="Q10" s="268">
        <f>'3.-(2) 현금흐름(운용중인 펀드)'!L29</f>
        <v>2.9802322387695314E-9</v>
      </c>
      <c r="R10" s="223"/>
      <c r="S10" s="223"/>
      <c r="T10" s="223"/>
      <c r="U10" s="223"/>
      <c r="V10" s="223"/>
      <c r="W10" s="223"/>
      <c r="X10" s="216"/>
      <c r="Y10" s="216"/>
    </row>
    <row r="11" spans="2:25" x14ac:dyDescent="0.3">
      <c r="B11" s="339">
        <f>'3. 운용중인 펀드'!B7</f>
        <v>0</v>
      </c>
      <c r="C11" s="339" t="s">
        <v>22</v>
      </c>
      <c r="D11" s="230" t="s">
        <v>36</v>
      </c>
      <c r="E11" s="230"/>
      <c r="F11" s="230"/>
      <c r="G11" s="230"/>
      <c r="H11" s="223"/>
      <c r="I11" s="223" t="s">
        <v>466</v>
      </c>
      <c r="J11" s="223"/>
      <c r="K11" s="265">
        <f>SUM('3.-(2) 현금흐름(운용중인 펀드)'!F32:F36)</f>
        <v>0</v>
      </c>
      <c r="L11" s="265">
        <f>SUM('3.-(2) 현금흐름(운용중인 펀드)'!G32:G36)</f>
        <v>0</v>
      </c>
      <c r="M11" s="265">
        <f>SUM('3.-(2) 현금흐름(운용중인 펀드)'!H32:H36)</f>
        <v>0</v>
      </c>
      <c r="N11" s="223" t="s">
        <v>107</v>
      </c>
      <c r="O11" s="265">
        <f>SUM('3.-(2) 현금흐름(운용중인 펀드)'!I32:I36)</f>
        <v>0</v>
      </c>
      <c r="P11" s="265" t="e">
        <f>'3.-(2) 현금흐름(운용중인 펀드)'!K36</f>
        <v>#DIV/0!</v>
      </c>
      <c r="Q11" s="265" t="e">
        <f>'3.-(2) 현금흐름(운용중인 펀드)'!L36</f>
        <v>#NUM!</v>
      </c>
      <c r="R11" s="223"/>
      <c r="S11" s="223"/>
      <c r="T11" s="223"/>
      <c r="U11" s="223"/>
      <c r="V11" s="223"/>
      <c r="W11" s="223"/>
      <c r="X11" s="216"/>
      <c r="Y11" s="216"/>
    </row>
    <row r="12" spans="2:25" x14ac:dyDescent="0.3">
      <c r="B12" s="340"/>
      <c r="C12" s="340"/>
      <c r="D12" s="229" t="s">
        <v>37</v>
      </c>
      <c r="E12" s="229"/>
      <c r="F12" s="230"/>
      <c r="G12" s="230"/>
      <c r="H12" s="223"/>
      <c r="I12" s="223"/>
      <c r="J12" s="223"/>
      <c r="K12" s="265">
        <f>SUM('3.-(2) 현금흐름(운용중인 펀드)'!F37:F41)</f>
        <v>0</v>
      </c>
      <c r="L12" s="265">
        <f>SUM('3.-(2) 현금흐름(운용중인 펀드)'!G37:G41)</f>
        <v>0</v>
      </c>
      <c r="M12" s="265">
        <f>SUM('3.-(2) 현금흐름(운용중인 펀드)'!H37:H41)</f>
        <v>0</v>
      </c>
      <c r="N12" s="223"/>
      <c r="O12" s="265">
        <f>SUM('3.-(2) 현금흐름(운용중인 펀드)'!I37:I41)</f>
        <v>0</v>
      </c>
      <c r="P12" s="265" t="e">
        <f>'3.-(2) 현금흐름(운용중인 펀드)'!K41</f>
        <v>#DIV/0!</v>
      </c>
      <c r="Q12" s="265" t="e">
        <f>'3.-(2) 현금흐름(운용중인 펀드)'!L41</f>
        <v>#NUM!</v>
      </c>
      <c r="R12" s="223"/>
      <c r="S12" s="223"/>
      <c r="T12" s="223"/>
      <c r="U12" s="223"/>
      <c r="V12" s="223"/>
      <c r="W12" s="223"/>
      <c r="X12" s="216"/>
      <c r="Y12" s="216"/>
    </row>
    <row r="13" spans="2:25" x14ac:dyDescent="0.3">
      <c r="B13" s="340"/>
      <c r="C13" s="340"/>
      <c r="D13" s="230" t="s">
        <v>46</v>
      </c>
      <c r="E13" s="230"/>
      <c r="F13" s="230"/>
      <c r="G13" s="230"/>
      <c r="H13" s="223"/>
      <c r="I13" s="223"/>
      <c r="J13" s="223"/>
      <c r="K13" s="265">
        <f>SUM('3.-(2) 현금흐름(운용중인 펀드)'!F42:F46)</f>
        <v>0</v>
      </c>
      <c r="L13" s="265">
        <f>SUM('3.-(2) 현금흐름(운용중인 펀드)'!G42:G46)</f>
        <v>0</v>
      </c>
      <c r="M13" s="265">
        <f>SUM('3.-(2) 현금흐름(운용중인 펀드)'!H42:H46)</f>
        <v>0</v>
      </c>
      <c r="N13" s="223"/>
      <c r="O13" s="265">
        <f>SUM('3.-(2) 현금흐름(운용중인 펀드)'!I42:I46)</f>
        <v>0</v>
      </c>
      <c r="P13" s="265" t="e">
        <f>'3.-(2) 현금흐름(운용중인 펀드)'!K46</f>
        <v>#DIV/0!</v>
      </c>
      <c r="Q13" s="265" t="e">
        <f>'3.-(2) 현금흐름(운용중인 펀드)'!L46</f>
        <v>#NUM!</v>
      </c>
      <c r="R13" s="223"/>
      <c r="S13" s="223"/>
      <c r="T13" s="223"/>
      <c r="U13" s="223"/>
      <c r="V13" s="223"/>
      <c r="W13" s="223"/>
      <c r="X13" s="216"/>
      <c r="Y13" s="216"/>
    </row>
    <row r="14" spans="2:25" x14ac:dyDescent="0.3">
      <c r="B14" s="341"/>
      <c r="C14" s="341"/>
      <c r="D14" s="269" t="s">
        <v>47</v>
      </c>
      <c r="E14" s="269"/>
      <c r="F14" s="270"/>
      <c r="G14" s="270"/>
      <c r="H14" s="225"/>
      <c r="I14" s="225"/>
      <c r="J14" s="225"/>
      <c r="K14" s="265">
        <f>SUM('3.-(2) 현금흐름(운용중인 펀드)'!F47:F51)</f>
        <v>0</v>
      </c>
      <c r="L14" s="265">
        <f>SUM('3.-(2) 현금흐름(운용중인 펀드)'!G47:G51)</f>
        <v>0</v>
      </c>
      <c r="M14" s="265">
        <f>SUM('3.-(2) 현금흐름(운용중인 펀드)'!H47:H51)</f>
        <v>0</v>
      </c>
      <c r="N14" s="223"/>
      <c r="O14" s="265">
        <f>SUM('3.-(2) 현금흐름(운용중인 펀드)'!I47:I51)</f>
        <v>0</v>
      </c>
      <c r="P14" s="265" t="e">
        <f>'3.-(2) 현금흐름(운용중인 펀드)'!K51</f>
        <v>#DIV/0!</v>
      </c>
      <c r="Q14" s="265" t="e">
        <f>'3.-(2) 현금흐름(운용중인 펀드)'!L51</f>
        <v>#NUM!</v>
      </c>
      <c r="R14" s="223"/>
      <c r="S14" s="223"/>
      <c r="T14" s="223"/>
      <c r="U14" s="223"/>
      <c r="V14" s="223"/>
      <c r="W14" s="223"/>
      <c r="X14" s="216"/>
      <c r="Y14" s="216"/>
    </row>
    <row r="15" spans="2:25" x14ac:dyDescent="0.3">
      <c r="B15" s="358" t="s">
        <v>48</v>
      </c>
      <c r="C15" s="358"/>
      <c r="D15" s="358"/>
      <c r="E15" s="358"/>
      <c r="F15" s="358"/>
      <c r="G15" s="358"/>
      <c r="H15" s="358"/>
      <c r="I15" s="358"/>
      <c r="J15" s="358"/>
      <c r="K15" s="57">
        <f>+SUM(K6:K14)</f>
        <v>500</v>
      </c>
      <c r="L15" s="57">
        <f>+SUM(L6:L14)</f>
        <v>150</v>
      </c>
      <c r="M15" s="57">
        <f>+SUM(M6:M14)</f>
        <v>500</v>
      </c>
      <c r="N15" s="57"/>
      <c r="O15" s="57">
        <f>+SUM(O6:O14)</f>
        <v>650</v>
      </c>
      <c r="P15" s="57" t="e">
        <f>+SUMPRODUCT(K6:K14,P6:P14)/K15</f>
        <v>#DIV/0!</v>
      </c>
      <c r="Q15" s="57" t="e">
        <f>+SUMPRODUCT(K6:K14,Q6:Q14)/K15</f>
        <v>#NUM!</v>
      </c>
      <c r="R15" s="358"/>
      <c r="S15" s="358"/>
      <c r="T15" s="358"/>
      <c r="U15" s="358"/>
      <c r="V15" s="358"/>
      <c r="W15" s="358"/>
      <c r="X15" s="358"/>
      <c r="Y15" s="358"/>
    </row>
    <row r="16" spans="2:25" x14ac:dyDescent="0.3">
      <c r="B16" s="359"/>
      <c r="C16" s="359"/>
      <c r="D16" s="359"/>
    </row>
    <row r="17" spans="2:2" x14ac:dyDescent="0.3">
      <c r="B17" s="24"/>
    </row>
  </sheetData>
  <autoFilter ref="C5:U5">
    <sortState ref="C5:U14">
      <sortCondition ref="D4"/>
    </sortState>
  </autoFilter>
  <mergeCells count="7">
    <mergeCell ref="R15:Y15"/>
    <mergeCell ref="B6:B10"/>
    <mergeCell ref="B11:B14"/>
    <mergeCell ref="B16:D16"/>
    <mergeCell ref="B15:J15"/>
    <mergeCell ref="C6:C10"/>
    <mergeCell ref="C11:C14"/>
  </mergeCells>
  <phoneticPr fontId="1" type="noConversion"/>
  <pageMargins left="0.7" right="0.7" top="0.75" bottom="0.75" header="0.3" footer="0.3"/>
  <pageSetup paperSize="9" scale="3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R52"/>
  <sheetViews>
    <sheetView showGridLines="0" zoomScale="80" zoomScaleNormal="80" workbookViewId="0">
      <selection activeCell="H27" sqref="H27"/>
    </sheetView>
  </sheetViews>
  <sheetFormatPr defaultRowHeight="16.5" x14ac:dyDescent="0.3"/>
  <cols>
    <col min="1" max="1" width="3.625" customWidth="1"/>
    <col min="2" max="2" width="18.5" style="1" customWidth="1"/>
    <col min="3" max="5" width="18.5" style="4" customWidth="1"/>
    <col min="6" max="6" width="21.125" style="1" bestFit="1" customWidth="1"/>
    <col min="7" max="9" width="20.75" style="1" customWidth="1"/>
    <col min="10" max="17" width="18.5" style="1" customWidth="1"/>
  </cols>
  <sheetData>
    <row r="1" spans="2:18" x14ac:dyDescent="0.3">
      <c r="K1"/>
      <c r="L1"/>
      <c r="M1"/>
      <c r="N1"/>
      <c r="O1"/>
      <c r="P1"/>
      <c r="Q1"/>
    </row>
    <row r="2" spans="2:18" x14ac:dyDescent="0.3">
      <c r="B2" s="45" t="s">
        <v>184</v>
      </c>
      <c r="C2" s="2"/>
      <c r="D2" s="2"/>
      <c r="E2" s="2"/>
      <c r="F2" s="2"/>
      <c r="G2" s="2"/>
      <c r="H2" s="2"/>
      <c r="I2" s="2"/>
      <c r="J2" s="9"/>
      <c r="K2"/>
      <c r="L2"/>
      <c r="M2"/>
      <c r="N2"/>
      <c r="O2"/>
      <c r="P2"/>
      <c r="Q2"/>
    </row>
    <row r="3" spans="2:18" x14ac:dyDescent="0.3">
      <c r="B3" s="6"/>
      <c r="C3" s="6"/>
      <c r="D3" s="6"/>
      <c r="E3" s="6"/>
      <c r="F3" s="6"/>
      <c r="G3" s="6"/>
      <c r="H3" s="8"/>
      <c r="I3" s="8"/>
      <c r="J3" s="9"/>
      <c r="L3" s="9"/>
      <c r="M3" s="9" t="s">
        <v>44</v>
      </c>
    </row>
    <row r="4" spans="2:18" x14ac:dyDescent="0.3">
      <c r="B4" s="76" t="s">
        <v>78</v>
      </c>
      <c r="C4" s="76" t="s">
        <v>0</v>
      </c>
      <c r="D4" s="76" t="s">
        <v>96</v>
      </c>
      <c r="E4" s="77" t="s">
        <v>39</v>
      </c>
      <c r="F4" s="72" t="s">
        <v>82</v>
      </c>
      <c r="G4" s="72" t="s">
        <v>81</v>
      </c>
      <c r="H4" s="72" t="s">
        <v>182</v>
      </c>
      <c r="I4" s="72" t="s">
        <v>183</v>
      </c>
      <c r="J4" s="76" t="s">
        <v>93</v>
      </c>
      <c r="K4" s="72" t="s">
        <v>179</v>
      </c>
      <c r="L4" s="76" t="s">
        <v>71</v>
      </c>
      <c r="M4" s="76" t="s">
        <v>240</v>
      </c>
      <c r="R4" s="1"/>
    </row>
    <row r="5" spans="2:18" x14ac:dyDescent="0.3">
      <c r="B5" s="361" t="s">
        <v>85</v>
      </c>
      <c r="C5" s="360" t="s">
        <v>227</v>
      </c>
      <c r="D5" s="230" t="s">
        <v>49</v>
      </c>
      <c r="E5" s="227">
        <v>36526</v>
      </c>
      <c r="F5" s="14">
        <v>100</v>
      </c>
      <c r="G5" s="14"/>
      <c r="H5" s="14"/>
      <c r="I5" s="14">
        <f>G5+H5</f>
        <v>0</v>
      </c>
      <c r="J5" s="54">
        <f>G5+H5-F5</f>
        <v>-100</v>
      </c>
      <c r="K5" s="54"/>
      <c r="L5" s="54"/>
      <c r="M5" s="14"/>
      <c r="R5" s="1"/>
    </row>
    <row r="6" spans="2:18" s="1" customFormat="1" x14ac:dyDescent="0.3">
      <c r="B6" s="340"/>
      <c r="C6" s="328"/>
      <c r="D6" s="81"/>
      <c r="E6" s="227"/>
      <c r="F6" s="14"/>
      <c r="G6" s="14"/>
      <c r="H6" s="14"/>
      <c r="I6" s="14">
        <f t="shared" ref="I6:I29" si="0">G6+H6</f>
        <v>0</v>
      </c>
      <c r="J6" s="54">
        <f>G6+H6-F6</f>
        <v>0</v>
      </c>
      <c r="K6" s="54"/>
      <c r="L6" s="54"/>
      <c r="M6" s="14"/>
    </row>
    <row r="7" spans="2:18" s="1" customFormat="1" x14ac:dyDescent="0.3">
      <c r="B7" s="340"/>
      <c r="C7" s="328"/>
      <c r="D7" s="227"/>
      <c r="E7" s="227"/>
      <c r="F7" s="14"/>
      <c r="G7" s="14"/>
      <c r="H7" s="14"/>
      <c r="I7" s="14">
        <f t="shared" si="0"/>
        <v>0</v>
      </c>
      <c r="J7" s="54">
        <f>G7+H7-F7</f>
        <v>0</v>
      </c>
      <c r="K7" s="54"/>
      <c r="L7" s="54"/>
      <c r="M7" s="14"/>
    </row>
    <row r="8" spans="2:18" s="1" customFormat="1" x14ac:dyDescent="0.3">
      <c r="B8" s="340"/>
      <c r="C8" s="328"/>
      <c r="D8" s="223"/>
      <c r="E8" s="227"/>
      <c r="F8" s="26"/>
      <c r="G8" s="14"/>
      <c r="H8" s="14"/>
      <c r="I8" s="14">
        <f t="shared" si="0"/>
        <v>0</v>
      </c>
      <c r="J8" s="54">
        <f t="shared" ref="J8:J29" si="1">G8+H8-F8</f>
        <v>0</v>
      </c>
      <c r="K8" s="54"/>
      <c r="L8" s="54"/>
      <c r="M8" s="14"/>
    </row>
    <row r="9" spans="2:18" s="1" customFormat="1" x14ac:dyDescent="0.3">
      <c r="B9" s="340"/>
      <c r="C9" s="328"/>
      <c r="D9" s="264"/>
      <c r="E9" s="264"/>
      <c r="F9" s="14"/>
      <c r="G9" s="14">
        <v>100</v>
      </c>
      <c r="H9" s="14"/>
      <c r="I9" s="14">
        <f t="shared" si="0"/>
        <v>100</v>
      </c>
      <c r="J9" s="54">
        <f>G9+H9-F9</f>
        <v>100</v>
      </c>
      <c r="K9" s="54">
        <f>SUM(I5:I9)/SUM(F5:F9)</f>
        <v>1</v>
      </c>
      <c r="L9" s="61" t="e">
        <f>XIRR(J5:J9,E5:E9)</f>
        <v>#NUM!</v>
      </c>
      <c r="M9" s="27"/>
    </row>
    <row r="10" spans="2:18" s="1" customFormat="1" x14ac:dyDescent="0.3">
      <c r="B10" s="340"/>
      <c r="C10" s="360" t="s">
        <v>226</v>
      </c>
      <c r="D10" s="230" t="s">
        <v>40</v>
      </c>
      <c r="E10" s="227">
        <v>36526</v>
      </c>
      <c r="F10" s="14">
        <v>100</v>
      </c>
      <c r="G10" s="14"/>
      <c r="H10" s="14"/>
      <c r="I10" s="14">
        <f t="shared" si="0"/>
        <v>0</v>
      </c>
      <c r="J10" s="54">
        <f t="shared" si="1"/>
        <v>-100</v>
      </c>
      <c r="K10" s="54"/>
      <c r="L10" s="54"/>
      <c r="M10" s="14"/>
    </row>
    <row r="11" spans="2:18" s="1" customFormat="1" x14ac:dyDescent="0.3">
      <c r="B11" s="340"/>
      <c r="C11" s="328"/>
      <c r="D11" s="81"/>
      <c r="E11" s="228"/>
      <c r="F11" s="14"/>
      <c r="G11" s="14"/>
      <c r="H11" s="14"/>
      <c r="I11" s="14">
        <f t="shared" si="0"/>
        <v>0</v>
      </c>
      <c r="J11" s="54">
        <f t="shared" si="1"/>
        <v>0</v>
      </c>
      <c r="K11" s="54"/>
      <c r="L11" s="54"/>
      <c r="M11" s="14"/>
    </row>
    <row r="12" spans="2:18" s="1" customFormat="1" x14ac:dyDescent="0.3">
      <c r="B12" s="340"/>
      <c r="C12" s="328"/>
      <c r="D12" s="223"/>
      <c r="E12" s="228"/>
      <c r="F12" s="14"/>
      <c r="G12" s="14"/>
      <c r="H12" s="14"/>
      <c r="I12" s="14">
        <f t="shared" si="0"/>
        <v>0</v>
      </c>
      <c r="J12" s="54">
        <f t="shared" si="1"/>
        <v>0</v>
      </c>
      <c r="K12" s="54"/>
      <c r="L12" s="54"/>
      <c r="M12" s="14"/>
    </row>
    <row r="13" spans="2:18" s="1" customFormat="1" x14ac:dyDescent="0.3">
      <c r="B13" s="340"/>
      <c r="C13" s="328"/>
      <c r="D13" s="223"/>
      <c r="E13" s="228"/>
      <c r="F13" s="14"/>
      <c r="G13" s="14"/>
      <c r="H13" s="14"/>
      <c r="I13" s="14">
        <f t="shared" si="0"/>
        <v>0</v>
      </c>
      <c r="J13" s="54">
        <f t="shared" si="1"/>
        <v>0</v>
      </c>
      <c r="K13" s="54"/>
      <c r="L13" s="54"/>
      <c r="M13" s="14"/>
    </row>
    <row r="14" spans="2:18" s="1" customFormat="1" x14ac:dyDescent="0.3">
      <c r="B14" s="340"/>
      <c r="C14" s="328"/>
      <c r="D14" s="264"/>
      <c r="E14" s="264">
        <v>46022</v>
      </c>
      <c r="F14" s="14"/>
      <c r="G14" s="14">
        <v>50</v>
      </c>
      <c r="H14" s="14">
        <v>200</v>
      </c>
      <c r="I14" s="14">
        <f t="shared" si="0"/>
        <v>250</v>
      </c>
      <c r="J14" s="54">
        <f t="shared" si="1"/>
        <v>250</v>
      </c>
      <c r="K14" s="54">
        <f>SUM(I10:I14)/SUM(F10:F14)</f>
        <v>2.5</v>
      </c>
      <c r="L14" s="61">
        <f>XIRR(J10:J14,E10:E14)</f>
        <v>3.5847243666648862E-2</v>
      </c>
      <c r="M14" s="27"/>
    </row>
    <row r="15" spans="2:18" s="1" customFormat="1" x14ac:dyDescent="0.3">
      <c r="B15" s="340"/>
      <c r="C15" s="360" t="s">
        <v>384</v>
      </c>
      <c r="D15" s="230" t="s">
        <v>383</v>
      </c>
      <c r="E15" s="227">
        <v>36526</v>
      </c>
      <c r="F15" s="14">
        <v>100</v>
      </c>
      <c r="G15" s="14"/>
      <c r="H15" s="14"/>
      <c r="I15" s="14">
        <f t="shared" si="0"/>
        <v>0</v>
      </c>
      <c r="J15" s="54">
        <f t="shared" si="1"/>
        <v>-100</v>
      </c>
      <c r="K15" s="54"/>
      <c r="L15" s="61"/>
      <c r="M15" s="27"/>
    </row>
    <row r="16" spans="2:18" s="1" customFormat="1" x14ac:dyDescent="0.3">
      <c r="B16" s="340"/>
      <c r="C16" s="328"/>
      <c r="D16" s="81"/>
      <c r="E16" s="228"/>
      <c r="F16" s="14"/>
      <c r="G16" s="14"/>
      <c r="H16" s="14"/>
      <c r="I16" s="14">
        <f t="shared" si="0"/>
        <v>0</v>
      </c>
      <c r="J16" s="54">
        <f t="shared" si="1"/>
        <v>0</v>
      </c>
      <c r="K16" s="54"/>
      <c r="L16" s="61"/>
      <c r="M16" s="27"/>
    </row>
    <row r="17" spans="2:13" s="1" customFormat="1" x14ac:dyDescent="0.3">
      <c r="B17" s="340"/>
      <c r="C17" s="328"/>
      <c r="D17" s="223"/>
      <c r="E17" s="228"/>
      <c r="F17" s="14"/>
      <c r="G17" s="14"/>
      <c r="H17" s="14"/>
      <c r="I17" s="14">
        <f t="shared" si="0"/>
        <v>0</v>
      </c>
      <c r="J17" s="54">
        <f t="shared" si="1"/>
        <v>0</v>
      </c>
      <c r="K17" s="54"/>
      <c r="L17" s="61"/>
      <c r="M17" s="27"/>
    </row>
    <row r="18" spans="2:13" s="1" customFormat="1" x14ac:dyDescent="0.3">
      <c r="B18" s="340"/>
      <c r="C18" s="328"/>
      <c r="D18" s="223"/>
      <c r="E18" s="228"/>
      <c r="F18" s="14"/>
      <c r="G18" s="14"/>
      <c r="H18" s="14"/>
      <c r="I18" s="14">
        <f t="shared" si="0"/>
        <v>0</v>
      </c>
      <c r="J18" s="54">
        <f t="shared" si="1"/>
        <v>0</v>
      </c>
      <c r="K18" s="54"/>
      <c r="L18" s="61"/>
      <c r="M18" s="27"/>
    </row>
    <row r="19" spans="2:13" s="1" customFormat="1" x14ac:dyDescent="0.3">
      <c r="B19" s="340"/>
      <c r="C19" s="328"/>
      <c r="D19" s="264"/>
      <c r="E19" s="264">
        <v>46022</v>
      </c>
      <c r="F19" s="14"/>
      <c r="G19" s="14"/>
      <c r="H19" s="14">
        <v>100</v>
      </c>
      <c r="I19" s="14">
        <f t="shared" si="0"/>
        <v>100</v>
      </c>
      <c r="J19" s="54">
        <f t="shared" si="1"/>
        <v>100</v>
      </c>
      <c r="K19" s="54">
        <f>SUM(I15:I19)/SUM(F15:F19)</f>
        <v>1</v>
      </c>
      <c r="L19" s="61">
        <f>XIRR(J15:J19,E15:E19)</f>
        <v>2.9802322387695314E-9</v>
      </c>
      <c r="M19" s="27"/>
    </row>
    <row r="20" spans="2:13" s="1" customFormat="1" x14ac:dyDescent="0.3">
      <c r="B20" s="340"/>
      <c r="C20" s="360" t="s">
        <v>385</v>
      </c>
      <c r="D20" s="230"/>
      <c r="E20" s="227">
        <v>36526</v>
      </c>
      <c r="F20" s="14">
        <v>100</v>
      </c>
      <c r="G20" s="14"/>
      <c r="H20" s="14"/>
      <c r="I20" s="14">
        <f t="shared" si="0"/>
        <v>0</v>
      </c>
      <c r="J20" s="54">
        <f t="shared" si="1"/>
        <v>-100</v>
      </c>
      <c r="K20" s="54"/>
      <c r="L20" s="61"/>
      <c r="M20" s="27"/>
    </row>
    <row r="21" spans="2:13" s="1" customFormat="1" x14ac:dyDescent="0.3">
      <c r="B21" s="340"/>
      <c r="C21" s="328"/>
      <c r="D21" s="81"/>
      <c r="E21" s="228"/>
      <c r="F21" s="14"/>
      <c r="G21" s="14"/>
      <c r="H21" s="14"/>
      <c r="I21" s="14">
        <f t="shared" si="0"/>
        <v>0</v>
      </c>
      <c r="J21" s="54">
        <f t="shared" si="1"/>
        <v>0</v>
      </c>
      <c r="K21" s="54"/>
      <c r="L21" s="61"/>
      <c r="M21" s="27"/>
    </row>
    <row r="22" spans="2:13" s="1" customFormat="1" x14ac:dyDescent="0.3">
      <c r="B22" s="340"/>
      <c r="C22" s="328"/>
      <c r="D22" s="223"/>
      <c r="E22" s="228"/>
      <c r="F22" s="14"/>
      <c r="G22" s="14"/>
      <c r="H22" s="14"/>
      <c r="I22" s="14">
        <f t="shared" si="0"/>
        <v>0</v>
      </c>
      <c r="J22" s="54">
        <f t="shared" si="1"/>
        <v>0</v>
      </c>
      <c r="K22" s="54"/>
      <c r="L22" s="61"/>
      <c r="M22" s="27"/>
    </row>
    <row r="23" spans="2:13" s="1" customFormat="1" x14ac:dyDescent="0.3">
      <c r="B23" s="340"/>
      <c r="C23" s="328"/>
      <c r="D23" s="223"/>
      <c r="E23" s="228"/>
      <c r="F23" s="14"/>
      <c r="G23" s="14"/>
      <c r="H23" s="14"/>
      <c r="I23" s="14">
        <f t="shared" si="0"/>
        <v>0</v>
      </c>
      <c r="J23" s="54">
        <f t="shared" si="1"/>
        <v>0</v>
      </c>
      <c r="K23" s="54"/>
      <c r="L23" s="61"/>
      <c r="M23" s="27"/>
    </row>
    <row r="24" spans="2:13" s="1" customFormat="1" x14ac:dyDescent="0.3">
      <c r="B24" s="340"/>
      <c r="C24" s="328"/>
      <c r="D24" s="264"/>
      <c r="E24" s="264">
        <v>46022</v>
      </c>
      <c r="F24" s="14"/>
      <c r="G24" s="14"/>
      <c r="H24" s="14">
        <v>100</v>
      </c>
      <c r="I24" s="14">
        <f t="shared" si="0"/>
        <v>100</v>
      </c>
      <c r="J24" s="54">
        <f t="shared" si="1"/>
        <v>100</v>
      </c>
      <c r="K24" s="54">
        <f>SUM(I20:I24)/SUM(F20:F24)</f>
        <v>1</v>
      </c>
      <c r="L24" s="61">
        <f>XIRR(J20:J24,E20:E24)</f>
        <v>2.9802322387695314E-9</v>
      </c>
      <c r="M24" s="27"/>
    </row>
    <row r="25" spans="2:13" s="1" customFormat="1" ht="16.5" customHeight="1" x14ac:dyDescent="0.3">
      <c r="B25" s="340"/>
      <c r="C25" s="360" t="s">
        <v>386</v>
      </c>
      <c r="D25" s="131"/>
      <c r="E25" s="227">
        <v>36526</v>
      </c>
      <c r="F25" s="14">
        <v>100</v>
      </c>
      <c r="G25" s="14"/>
      <c r="H25" s="14"/>
      <c r="I25" s="14">
        <f t="shared" si="0"/>
        <v>0</v>
      </c>
      <c r="J25" s="54">
        <f t="shared" si="1"/>
        <v>-100</v>
      </c>
      <c r="K25" s="54"/>
      <c r="L25" s="54"/>
      <c r="M25" s="14"/>
    </row>
    <row r="26" spans="2:13" s="1" customFormat="1" x14ac:dyDescent="0.3">
      <c r="B26" s="340"/>
      <c r="C26" s="328"/>
      <c r="D26" s="223"/>
      <c r="E26" s="228"/>
      <c r="F26" s="14"/>
      <c r="G26" s="14"/>
      <c r="H26" s="14"/>
      <c r="I26" s="14">
        <f t="shared" si="0"/>
        <v>0</v>
      </c>
      <c r="J26" s="54">
        <f t="shared" si="1"/>
        <v>0</v>
      </c>
      <c r="K26" s="54"/>
      <c r="L26" s="54"/>
      <c r="M26" s="14"/>
    </row>
    <row r="27" spans="2:13" s="1" customFormat="1" x14ac:dyDescent="0.3">
      <c r="B27" s="340"/>
      <c r="C27" s="328"/>
      <c r="D27" s="223"/>
      <c r="E27" s="228"/>
      <c r="F27" s="14"/>
      <c r="G27" s="14"/>
      <c r="H27" s="14"/>
      <c r="I27" s="14">
        <f t="shared" si="0"/>
        <v>0</v>
      </c>
      <c r="J27" s="54">
        <f t="shared" si="1"/>
        <v>0</v>
      </c>
      <c r="K27" s="54"/>
      <c r="L27" s="54"/>
      <c r="M27" s="14"/>
    </row>
    <row r="28" spans="2:13" s="1" customFormat="1" x14ac:dyDescent="0.3">
      <c r="B28" s="340"/>
      <c r="C28" s="328"/>
      <c r="D28" s="223"/>
      <c r="E28" s="228"/>
      <c r="F28" s="14"/>
      <c r="G28" s="14"/>
      <c r="H28" s="14"/>
      <c r="I28" s="14">
        <f t="shared" si="0"/>
        <v>0</v>
      </c>
      <c r="J28" s="54">
        <f t="shared" si="1"/>
        <v>0</v>
      </c>
      <c r="K28" s="54"/>
      <c r="L28" s="54"/>
      <c r="M28" s="14"/>
    </row>
    <row r="29" spans="2:13" s="1" customFormat="1" x14ac:dyDescent="0.3">
      <c r="B29" s="341"/>
      <c r="C29" s="328"/>
      <c r="D29" s="223"/>
      <c r="E29" s="264">
        <v>46022</v>
      </c>
      <c r="F29" s="14"/>
      <c r="G29" s="14"/>
      <c r="H29" s="14">
        <v>100</v>
      </c>
      <c r="I29" s="14">
        <f t="shared" si="0"/>
        <v>100</v>
      </c>
      <c r="J29" s="54">
        <f t="shared" si="1"/>
        <v>100</v>
      </c>
      <c r="K29" s="54">
        <f>SUM(I25:I29)/SUM(F25:F29)</f>
        <v>1</v>
      </c>
      <c r="L29" s="61">
        <f>XIRR(J25:J29,E25:E29)</f>
        <v>2.9802322387695314E-9</v>
      </c>
      <c r="M29" s="14"/>
    </row>
    <row r="30" spans="2:13" s="1" customFormat="1" x14ac:dyDescent="0.3">
      <c r="B30" s="346" t="s">
        <v>88</v>
      </c>
      <c r="C30" s="362"/>
      <c r="D30" s="362"/>
      <c r="E30" s="347"/>
      <c r="F30" s="58">
        <f>SUM(F5:F29)</f>
        <v>500</v>
      </c>
      <c r="G30" s="58">
        <f>SUM(G5:G29)</f>
        <v>150</v>
      </c>
      <c r="H30" s="58">
        <f>SUM(H5:H29)</f>
        <v>500</v>
      </c>
      <c r="I30" s="58">
        <f>SUM(I5:I29)</f>
        <v>650</v>
      </c>
      <c r="J30" s="58">
        <f>SUM(J5:J29)</f>
        <v>150</v>
      </c>
      <c r="K30" s="59">
        <f>SUM(I30)/SUM(F30)</f>
        <v>1.3</v>
      </c>
      <c r="L30" s="60" t="e">
        <f>XIRR(J5:J29,E5:E29)</f>
        <v>#NUM!</v>
      </c>
      <c r="M30" s="60"/>
    </row>
    <row r="31" spans="2:13" x14ac:dyDescent="0.3">
      <c r="B31" s="81"/>
      <c r="C31" s="231"/>
      <c r="D31" s="231"/>
      <c r="E31" s="231"/>
    </row>
    <row r="32" spans="2:13" x14ac:dyDescent="0.3">
      <c r="B32" s="361" t="s">
        <v>94</v>
      </c>
      <c r="C32" s="328" t="s">
        <v>111</v>
      </c>
      <c r="D32" s="223"/>
      <c r="E32" s="227"/>
      <c r="F32" s="14"/>
      <c r="G32" s="14"/>
      <c r="H32" s="14"/>
      <c r="I32" s="14">
        <f>G32+H32</f>
        <v>0</v>
      </c>
      <c r="J32" s="54">
        <f t="shared" ref="J32:J51" si="2">G32+H32-F32</f>
        <v>0</v>
      </c>
      <c r="K32" s="54"/>
      <c r="L32" s="54"/>
      <c r="M32" s="14"/>
    </row>
    <row r="33" spans="2:13" x14ac:dyDescent="0.3">
      <c r="B33" s="340"/>
      <c r="C33" s="328"/>
      <c r="D33" s="223"/>
      <c r="E33" s="227"/>
      <c r="F33" s="14"/>
      <c r="G33" s="14"/>
      <c r="H33" s="14"/>
      <c r="I33" s="14">
        <f t="shared" ref="I33:I51" si="3">G33+H33</f>
        <v>0</v>
      </c>
      <c r="J33" s="54">
        <f t="shared" si="2"/>
        <v>0</v>
      </c>
      <c r="K33" s="54"/>
      <c r="L33" s="54"/>
      <c r="M33" s="14"/>
    </row>
    <row r="34" spans="2:13" x14ac:dyDescent="0.3">
      <c r="B34" s="340"/>
      <c r="C34" s="328"/>
      <c r="D34" s="223"/>
      <c r="E34" s="227"/>
      <c r="F34" s="14"/>
      <c r="G34" s="14"/>
      <c r="H34" s="14"/>
      <c r="I34" s="14">
        <f t="shared" si="3"/>
        <v>0</v>
      </c>
      <c r="J34" s="54">
        <f t="shared" si="2"/>
        <v>0</v>
      </c>
      <c r="K34" s="54"/>
      <c r="L34" s="54"/>
      <c r="M34" s="14"/>
    </row>
    <row r="35" spans="2:13" x14ac:dyDescent="0.3">
      <c r="B35" s="340"/>
      <c r="C35" s="328"/>
      <c r="D35" s="223"/>
      <c r="E35" s="227"/>
      <c r="F35" s="26"/>
      <c r="G35" s="14"/>
      <c r="H35" s="14"/>
      <c r="I35" s="14">
        <f t="shared" si="3"/>
        <v>0</v>
      </c>
      <c r="J35" s="54">
        <f t="shared" si="2"/>
        <v>0</v>
      </c>
      <c r="K35" s="54"/>
      <c r="L35" s="54"/>
      <c r="M35" s="14"/>
    </row>
    <row r="36" spans="2:13" x14ac:dyDescent="0.3">
      <c r="B36" s="340"/>
      <c r="C36" s="328"/>
      <c r="D36" s="223"/>
      <c r="E36" s="264">
        <v>46022</v>
      </c>
      <c r="F36" s="14"/>
      <c r="G36" s="14"/>
      <c r="H36" s="14"/>
      <c r="I36" s="14">
        <f t="shared" si="3"/>
        <v>0</v>
      </c>
      <c r="J36" s="54">
        <f t="shared" si="2"/>
        <v>0</v>
      </c>
      <c r="K36" s="54" t="e">
        <f>SUM(I32:I36)/SUM(F32:F36)</f>
        <v>#DIV/0!</v>
      </c>
      <c r="L36" s="61" t="e">
        <f>XIRR(J32:J36,E32:E36)</f>
        <v>#NUM!</v>
      </c>
      <c r="M36" s="27"/>
    </row>
    <row r="37" spans="2:13" x14ac:dyDescent="0.3">
      <c r="B37" s="340"/>
      <c r="C37" s="328" t="s">
        <v>387</v>
      </c>
      <c r="D37" s="223"/>
      <c r="E37" s="228"/>
      <c r="F37" s="14"/>
      <c r="G37" s="14"/>
      <c r="H37" s="14"/>
      <c r="I37" s="14">
        <f t="shared" si="3"/>
        <v>0</v>
      </c>
      <c r="J37" s="54">
        <f t="shared" si="2"/>
        <v>0</v>
      </c>
      <c r="K37" s="54"/>
      <c r="L37" s="54"/>
      <c r="M37" s="14"/>
    </row>
    <row r="38" spans="2:13" x14ac:dyDescent="0.3">
      <c r="B38" s="340"/>
      <c r="C38" s="328"/>
      <c r="D38" s="223"/>
      <c r="E38" s="228"/>
      <c r="F38" s="14"/>
      <c r="G38" s="14"/>
      <c r="H38" s="14"/>
      <c r="I38" s="14">
        <f t="shared" si="3"/>
        <v>0</v>
      </c>
      <c r="J38" s="54">
        <f t="shared" si="2"/>
        <v>0</v>
      </c>
      <c r="K38" s="54"/>
      <c r="L38" s="54"/>
      <c r="M38" s="14"/>
    </row>
    <row r="39" spans="2:13" x14ac:dyDescent="0.3">
      <c r="B39" s="340"/>
      <c r="C39" s="328"/>
      <c r="D39" s="223"/>
      <c r="E39" s="228"/>
      <c r="F39" s="14"/>
      <c r="G39" s="14"/>
      <c r="H39" s="14"/>
      <c r="I39" s="14">
        <f t="shared" si="3"/>
        <v>0</v>
      </c>
      <c r="J39" s="54">
        <f t="shared" si="2"/>
        <v>0</v>
      </c>
      <c r="K39" s="54"/>
      <c r="L39" s="54"/>
      <c r="M39" s="14"/>
    </row>
    <row r="40" spans="2:13" x14ac:dyDescent="0.3">
      <c r="B40" s="340"/>
      <c r="C40" s="328"/>
      <c r="D40" s="223"/>
      <c r="E40" s="264"/>
      <c r="F40" s="14"/>
      <c r="G40" s="14"/>
      <c r="H40" s="14"/>
      <c r="I40" s="14">
        <f t="shared" si="3"/>
        <v>0</v>
      </c>
      <c r="J40" s="54">
        <f t="shared" si="2"/>
        <v>0</v>
      </c>
      <c r="K40" s="54"/>
      <c r="L40" s="54"/>
      <c r="M40" s="14"/>
    </row>
    <row r="41" spans="2:13" x14ac:dyDescent="0.3">
      <c r="B41" s="340"/>
      <c r="C41" s="328"/>
      <c r="D41" s="223"/>
      <c r="E41" s="264">
        <v>46022</v>
      </c>
      <c r="F41" s="14"/>
      <c r="G41" s="14"/>
      <c r="H41" s="14"/>
      <c r="I41" s="14">
        <f t="shared" si="3"/>
        <v>0</v>
      </c>
      <c r="J41" s="54">
        <f t="shared" si="2"/>
        <v>0</v>
      </c>
      <c r="K41" s="54" t="e">
        <f>SUM(I37:I41)/SUM(F37:F41)</f>
        <v>#DIV/0!</v>
      </c>
      <c r="L41" s="61" t="e">
        <f>XIRR(J37:J41,E37:E41)</f>
        <v>#NUM!</v>
      </c>
      <c r="M41" s="14"/>
    </row>
    <row r="42" spans="2:13" x14ac:dyDescent="0.3">
      <c r="B42" s="340"/>
      <c r="C42" s="328" t="s">
        <v>388</v>
      </c>
      <c r="D42" s="223"/>
      <c r="E42" s="264"/>
      <c r="F42" s="14"/>
      <c r="G42" s="14"/>
      <c r="H42" s="14"/>
      <c r="I42" s="14">
        <f t="shared" si="3"/>
        <v>0</v>
      </c>
      <c r="J42" s="54">
        <f t="shared" si="2"/>
        <v>0</v>
      </c>
      <c r="K42" s="54"/>
      <c r="L42" s="61"/>
      <c r="M42" s="14"/>
    </row>
    <row r="43" spans="2:13" x14ac:dyDescent="0.3">
      <c r="B43" s="340"/>
      <c r="C43" s="328"/>
      <c r="D43" s="223"/>
      <c r="E43" s="264"/>
      <c r="F43" s="14"/>
      <c r="G43" s="14"/>
      <c r="H43" s="14"/>
      <c r="I43" s="14">
        <f t="shared" si="3"/>
        <v>0</v>
      </c>
      <c r="J43" s="54">
        <f t="shared" si="2"/>
        <v>0</v>
      </c>
      <c r="K43" s="54"/>
      <c r="L43" s="61"/>
      <c r="M43" s="14"/>
    </row>
    <row r="44" spans="2:13" x14ac:dyDescent="0.3">
      <c r="B44" s="340"/>
      <c r="C44" s="328"/>
      <c r="D44" s="223"/>
      <c r="E44" s="264"/>
      <c r="F44" s="14"/>
      <c r="G44" s="14"/>
      <c r="H44" s="14"/>
      <c r="I44" s="14">
        <f t="shared" si="3"/>
        <v>0</v>
      </c>
      <c r="J44" s="54">
        <f t="shared" si="2"/>
        <v>0</v>
      </c>
      <c r="K44" s="54"/>
      <c r="L44" s="61"/>
      <c r="M44" s="14"/>
    </row>
    <row r="45" spans="2:13" x14ac:dyDescent="0.3">
      <c r="B45" s="340"/>
      <c r="C45" s="328"/>
      <c r="D45" s="223"/>
      <c r="E45" s="264"/>
      <c r="F45" s="14"/>
      <c r="G45" s="14"/>
      <c r="H45" s="14"/>
      <c r="I45" s="14">
        <f t="shared" si="3"/>
        <v>0</v>
      </c>
      <c r="J45" s="54">
        <f t="shared" si="2"/>
        <v>0</v>
      </c>
      <c r="K45" s="54"/>
      <c r="L45" s="61"/>
      <c r="M45" s="14"/>
    </row>
    <row r="46" spans="2:13" x14ac:dyDescent="0.3">
      <c r="B46" s="340"/>
      <c r="C46" s="328"/>
      <c r="D46" s="223"/>
      <c r="E46" s="264">
        <v>46022</v>
      </c>
      <c r="F46" s="14"/>
      <c r="G46" s="14"/>
      <c r="H46" s="14"/>
      <c r="I46" s="14">
        <f t="shared" si="3"/>
        <v>0</v>
      </c>
      <c r="J46" s="54">
        <f t="shared" si="2"/>
        <v>0</v>
      </c>
      <c r="K46" s="54" t="e">
        <f>SUM(I42:I46)/SUM(F42:F46)</f>
        <v>#DIV/0!</v>
      </c>
      <c r="L46" s="61" t="e">
        <f>XIRR(J42:J46,E42:E46)</f>
        <v>#NUM!</v>
      </c>
      <c r="M46" s="14"/>
    </row>
    <row r="47" spans="2:13" x14ac:dyDescent="0.3">
      <c r="B47" s="340"/>
      <c r="C47" s="328" t="s">
        <v>114</v>
      </c>
      <c r="D47" s="223"/>
      <c r="E47" s="228"/>
      <c r="F47" s="14"/>
      <c r="G47" s="14"/>
      <c r="H47" s="14"/>
      <c r="I47" s="14">
        <f t="shared" si="3"/>
        <v>0</v>
      </c>
      <c r="J47" s="54">
        <f t="shared" si="2"/>
        <v>0</v>
      </c>
      <c r="K47" s="54"/>
      <c r="L47" s="54"/>
      <c r="M47" s="14"/>
    </row>
    <row r="48" spans="2:13" x14ac:dyDescent="0.3">
      <c r="B48" s="340"/>
      <c r="C48" s="328"/>
      <c r="D48" s="223"/>
      <c r="E48" s="228"/>
      <c r="F48" s="14"/>
      <c r="G48" s="14"/>
      <c r="H48" s="14"/>
      <c r="I48" s="14">
        <f t="shared" si="3"/>
        <v>0</v>
      </c>
      <c r="J48" s="54">
        <f t="shared" si="2"/>
        <v>0</v>
      </c>
      <c r="K48" s="54"/>
      <c r="L48" s="54"/>
      <c r="M48" s="14"/>
    </row>
    <row r="49" spans="2:13" x14ac:dyDescent="0.3">
      <c r="B49" s="340"/>
      <c r="C49" s="328"/>
      <c r="D49" s="223"/>
      <c r="E49" s="228"/>
      <c r="F49" s="14"/>
      <c r="G49" s="14"/>
      <c r="H49" s="14"/>
      <c r="I49" s="14">
        <f t="shared" si="3"/>
        <v>0</v>
      </c>
      <c r="J49" s="54">
        <f t="shared" si="2"/>
        <v>0</v>
      </c>
      <c r="K49" s="54"/>
      <c r="L49" s="54"/>
      <c r="M49" s="14"/>
    </row>
    <row r="50" spans="2:13" x14ac:dyDescent="0.3">
      <c r="B50" s="340"/>
      <c r="C50" s="328"/>
      <c r="D50" s="223"/>
      <c r="E50" s="264"/>
      <c r="F50" s="14"/>
      <c r="G50" s="14"/>
      <c r="H50" s="14"/>
      <c r="I50" s="14">
        <f t="shared" si="3"/>
        <v>0</v>
      </c>
      <c r="J50" s="54">
        <f t="shared" si="2"/>
        <v>0</v>
      </c>
      <c r="K50" s="54"/>
      <c r="L50" s="54"/>
      <c r="M50" s="14"/>
    </row>
    <row r="51" spans="2:13" x14ac:dyDescent="0.3">
      <c r="B51" s="341"/>
      <c r="C51" s="328"/>
      <c r="D51" s="223"/>
      <c r="E51" s="264">
        <v>46022</v>
      </c>
      <c r="F51" s="14"/>
      <c r="G51" s="14"/>
      <c r="H51" s="14"/>
      <c r="I51" s="14">
        <f t="shared" si="3"/>
        <v>0</v>
      </c>
      <c r="J51" s="54">
        <f t="shared" si="2"/>
        <v>0</v>
      </c>
      <c r="K51" s="54" t="e">
        <f>SUM(I47:I51)/SUM(F47:F51)</f>
        <v>#DIV/0!</v>
      </c>
      <c r="L51" s="61" t="e">
        <f>XIRR(J47:J51,E47:E51)</f>
        <v>#NUM!</v>
      </c>
      <c r="M51" s="14"/>
    </row>
    <row r="52" spans="2:13" x14ac:dyDescent="0.3">
      <c r="B52" s="329" t="s">
        <v>88</v>
      </c>
      <c r="C52" s="330"/>
      <c r="D52" s="330"/>
      <c r="E52" s="331"/>
      <c r="F52" s="58">
        <f>SUM(F32:F51)</f>
        <v>0</v>
      </c>
      <c r="G52" s="58">
        <f>SUM(G32:G51)</f>
        <v>0</v>
      </c>
      <c r="H52" s="58">
        <f>SUM(H32:H51)</f>
        <v>0</v>
      </c>
      <c r="I52" s="58">
        <f>SUM(I32:I51)</f>
        <v>0</v>
      </c>
      <c r="J52" s="58">
        <f>SUM(J32:J51)</f>
        <v>0</v>
      </c>
      <c r="K52" s="59" t="e">
        <f>SUM(I52)/SUM(F52)</f>
        <v>#DIV/0!</v>
      </c>
      <c r="L52" s="60" t="e">
        <f>XIRR(J32:J51,E32:E51)</f>
        <v>#NUM!</v>
      </c>
      <c r="M52" s="60"/>
    </row>
  </sheetData>
  <mergeCells count="13">
    <mergeCell ref="B52:E52"/>
    <mergeCell ref="C20:C24"/>
    <mergeCell ref="C25:C29"/>
    <mergeCell ref="B5:B29"/>
    <mergeCell ref="C42:C46"/>
    <mergeCell ref="B32:B51"/>
    <mergeCell ref="C5:C9"/>
    <mergeCell ref="C10:C14"/>
    <mergeCell ref="C15:C19"/>
    <mergeCell ref="B30:E30"/>
    <mergeCell ref="C32:C36"/>
    <mergeCell ref="C37:C41"/>
    <mergeCell ref="C47:C51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165"/>
  <sheetViews>
    <sheetView showGridLines="0" zoomScale="70" zoomScaleNormal="70" workbookViewId="0">
      <selection activeCell="B3" sqref="B3"/>
    </sheetView>
  </sheetViews>
  <sheetFormatPr defaultColWidth="9" defaultRowHeight="18.75" customHeight="1" x14ac:dyDescent="0.3"/>
  <cols>
    <col min="1" max="1" width="3.5" style="10" customWidth="1"/>
    <col min="2" max="3" width="19.75" style="10" customWidth="1"/>
    <col min="4" max="5" width="19.75" style="203" customWidth="1"/>
    <col min="6" max="6" width="27.375" style="10" customWidth="1"/>
    <col min="7" max="7" width="11.375" style="10" customWidth="1"/>
    <col min="8" max="8" width="45" style="10" customWidth="1"/>
    <col min="9" max="10" width="19.75" style="10" customWidth="1"/>
    <col min="11" max="11" width="23.25" style="10" bestFit="1" customWidth="1"/>
    <col min="12" max="12" width="19.75" style="10" customWidth="1"/>
    <col min="13" max="13" width="19.75" style="151" customWidth="1"/>
    <col min="14" max="15" width="19.75" style="10" customWidth="1"/>
    <col min="16" max="16" width="23.25" style="10" bestFit="1" customWidth="1"/>
    <col min="17" max="17" width="53.375" style="10" bestFit="1" customWidth="1"/>
    <col min="18" max="18" width="21.875" style="10" bestFit="1" customWidth="1"/>
    <col min="19" max="19" width="19.75" style="10" customWidth="1"/>
    <col min="20" max="20" width="18.375" style="10" bestFit="1" customWidth="1"/>
    <col min="21" max="21" width="19.75" style="10" customWidth="1"/>
    <col min="22" max="22" width="18.25" style="10" customWidth="1"/>
    <col min="23" max="23" width="17.125" style="10" bestFit="1" customWidth="1"/>
    <col min="24" max="25" width="17.625" style="10" bestFit="1" customWidth="1"/>
    <col min="26" max="26" width="19.625" style="10" bestFit="1" customWidth="1"/>
    <col min="27" max="16384" width="9" style="10"/>
  </cols>
  <sheetData>
    <row r="1" spans="2:24" s="15" customFormat="1" ht="16.5" customHeight="1" x14ac:dyDescent="0.3">
      <c r="D1" s="200"/>
      <c r="E1" s="200"/>
      <c r="M1" s="150"/>
      <c r="X1" s="10"/>
    </row>
    <row r="2" spans="2:24" ht="18.75" customHeight="1" x14ac:dyDescent="0.3">
      <c r="B2" s="46" t="s">
        <v>467</v>
      </c>
      <c r="C2" s="46"/>
      <c r="D2" s="201"/>
      <c r="E2" s="201"/>
      <c r="M2" s="10"/>
      <c r="Q2" s="15"/>
      <c r="R2" s="15"/>
    </row>
    <row r="3" spans="2:24" ht="18.75" customHeight="1" x14ac:dyDescent="0.3">
      <c r="B3" s="12"/>
      <c r="C3" s="12"/>
      <c r="D3" s="202"/>
      <c r="E3" s="202"/>
      <c r="F3" s="11"/>
      <c r="G3" s="11"/>
      <c r="H3" s="12"/>
      <c r="I3" s="12"/>
      <c r="J3" s="12"/>
      <c r="K3" s="12"/>
      <c r="L3" s="12"/>
      <c r="M3" s="12"/>
      <c r="N3" s="12"/>
      <c r="O3" s="12"/>
      <c r="P3" s="15"/>
      <c r="R3" s="15"/>
      <c r="T3" s="11"/>
      <c r="U3" s="11" t="s">
        <v>28</v>
      </c>
    </row>
    <row r="4" spans="2:24" ht="33" x14ac:dyDescent="0.3">
      <c r="B4" s="75" t="s">
        <v>1</v>
      </c>
      <c r="C4" s="78" t="s">
        <v>434</v>
      </c>
      <c r="D4" s="75" t="s">
        <v>158</v>
      </c>
      <c r="E4" s="75" t="s">
        <v>276</v>
      </c>
      <c r="F4" s="114" t="s">
        <v>422</v>
      </c>
      <c r="G4" s="187" t="s">
        <v>29</v>
      </c>
      <c r="H4" s="187" t="s">
        <v>60</v>
      </c>
      <c r="I4" s="78" t="s">
        <v>339</v>
      </c>
      <c r="J4" s="78" t="s">
        <v>390</v>
      </c>
      <c r="K4" s="187" t="s">
        <v>30</v>
      </c>
      <c r="L4" s="75" t="s">
        <v>468</v>
      </c>
      <c r="M4" s="75" t="s">
        <v>91</v>
      </c>
      <c r="N4" s="75" t="s">
        <v>82</v>
      </c>
      <c r="O4" s="75" t="s">
        <v>452</v>
      </c>
      <c r="P4" s="75" t="s">
        <v>544</v>
      </c>
      <c r="Q4" s="75" t="s">
        <v>469</v>
      </c>
      <c r="R4" s="75" t="s">
        <v>470</v>
      </c>
      <c r="S4" s="75" t="s">
        <v>471</v>
      </c>
      <c r="T4" s="75" t="s">
        <v>472</v>
      </c>
      <c r="U4" s="114" t="s">
        <v>473</v>
      </c>
    </row>
    <row r="5" spans="2:24" ht="33" x14ac:dyDescent="0.3">
      <c r="B5" s="339" t="s">
        <v>474</v>
      </c>
      <c r="C5" s="223"/>
      <c r="D5" s="223"/>
      <c r="E5" s="223" t="s">
        <v>475</v>
      </c>
      <c r="F5" s="223"/>
      <c r="G5" s="229" t="s">
        <v>476</v>
      </c>
      <c r="H5" s="271" t="s">
        <v>478</v>
      </c>
      <c r="I5" s="229"/>
      <c r="J5" s="229"/>
      <c r="K5" s="230" t="s">
        <v>479</v>
      </c>
      <c r="L5" s="264"/>
      <c r="M5" s="223"/>
      <c r="N5" s="223">
        <f>SUM(I27:I31)</f>
        <v>100</v>
      </c>
      <c r="O5" s="223">
        <f>SUM(J27:J31)</f>
        <v>100</v>
      </c>
      <c r="P5" s="272">
        <f>L31</f>
        <v>1</v>
      </c>
      <c r="Q5" s="273" t="e">
        <f>M31</f>
        <v>#NUM!</v>
      </c>
      <c r="R5" s="223" t="s">
        <v>108</v>
      </c>
      <c r="S5" s="223"/>
      <c r="T5" s="223"/>
      <c r="U5" s="223" t="s">
        <v>115</v>
      </c>
    </row>
    <row r="6" spans="2:24" ht="18.75" customHeight="1" x14ac:dyDescent="0.3">
      <c r="B6" s="340"/>
      <c r="C6" s="223"/>
      <c r="D6" s="223"/>
      <c r="E6" s="223" t="s">
        <v>421</v>
      </c>
      <c r="F6" s="223"/>
      <c r="G6" s="230" t="s">
        <v>480</v>
      </c>
      <c r="H6" s="230"/>
      <c r="I6" s="230"/>
      <c r="J6" s="229"/>
      <c r="K6" s="230" t="s">
        <v>481</v>
      </c>
      <c r="L6" s="223"/>
      <c r="M6" s="223"/>
      <c r="N6" s="223">
        <f>SUM(I32:I36)</f>
        <v>100</v>
      </c>
      <c r="O6" s="223">
        <f>SUM(J32:J36)</f>
        <v>50</v>
      </c>
      <c r="P6" s="272">
        <f>L36</f>
        <v>0.5</v>
      </c>
      <c r="Q6" s="273" t="e">
        <f>M36</f>
        <v>#NUM!</v>
      </c>
      <c r="R6" s="223" t="s">
        <v>70</v>
      </c>
      <c r="S6" s="223"/>
      <c r="T6" s="223"/>
      <c r="U6" s="223" t="s">
        <v>117</v>
      </c>
    </row>
    <row r="7" spans="2:24" ht="18.75" customHeight="1" x14ac:dyDescent="0.3">
      <c r="B7" s="340"/>
      <c r="C7" s="223"/>
      <c r="D7" s="223"/>
      <c r="E7" s="223"/>
      <c r="F7" s="223"/>
      <c r="G7" s="229" t="s">
        <v>45</v>
      </c>
      <c r="H7" s="229"/>
      <c r="I7" s="229"/>
      <c r="J7" s="229"/>
      <c r="K7" s="131" t="s">
        <v>454</v>
      </c>
      <c r="L7" s="223"/>
      <c r="M7" s="223"/>
      <c r="N7" s="223">
        <f>SUM(I37:I41)</f>
        <v>100</v>
      </c>
      <c r="O7" s="223">
        <f>SUM(J37:J41)</f>
        <v>0</v>
      </c>
      <c r="P7" s="272">
        <f>L41</f>
        <v>0</v>
      </c>
      <c r="Q7" s="273" t="e">
        <f>M41</f>
        <v>#NUM!</v>
      </c>
      <c r="R7" s="223"/>
      <c r="S7" s="223"/>
      <c r="T7" s="223"/>
      <c r="U7" s="223"/>
    </row>
    <row r="8" spans="2:24" ht="18.75" customHeight="1" x14ac:dyDescent="0.3">
      <c r="B8" s="340"/>
      <c r="C8" s="223"/>
      <c r="D8" s="223"/>
      <c r="E8" s="223"/>
      <c r="F8" s="223"/>
      <c r="G8" s="230" t="s">
        <v>34</v>
      </c>
      <c r="H8" s="230"/>
      <c r="I8" s="230"/>
      <c r="J8" s="229"/>
      <c r="K8" s="230"/>
      <c r="L8" s="223"/>
      <c r="M8" s="223"/>
      <c r="N8" s="223">
        <f>SUM(I42:I46)</f>
        <v>0</v>
      </c>
      <c r="O8" s="223">
        <f>SUM(J42:J46)</f>
        <v>0</v>
      </c>
      <c r="P8" s="272">
        <f>L46</f>
        <v>0</v>
      </c>
      <c r="Q8" s="273" t="e">
        <f>M46</f>
        <v>#NUM!</v>
      </c>
      <c r="R8" s="223"/>
      <c r="S8" s="223"/>
      <c r="T8" s="223"/>
      <c r="U8" s="223"/>
    </row>
    <row r="9" spans="2:24" ht="18.75" customHeight="1" x14ac:dyDescent="0.3">
      <c r="B9" s="341"/>
      <c r="C9" s="223"/>
      <c r="D9" s="223"/>
      <c r="E9" s="223"/>
      <c r="F9" s="223"/>
      <c r="G9" s="230" t="s">
        <v>110</v>
      </c>
      <c r="H9" s="230"/>
      <c r="I9" s="230"/>
      <c r="J9" s="229"/>
      <c r="K9" s="230"/>
      <c r="L9" s="223"/>
      <c r="M9" s="223"/>
      <c r="N9" s="223">
        <f>SUM(I47:I51)</f>
        <v>0</v>
      </c>
      <c r="O9" s="223">
        <f>SUM(J47:J51)</f>
        <v>0</v>
      </c>
      <c r="P9" s="272">
        <f>L51</f>
        <v>0</v>
      </c>
      <c r="Q9" s="273" t="e">
        <f>M51</f>
        <v>#NUM!</v>
      </c>
      <c r="R9" s="223"/>
      <c r="S9" s="223"/>
      <c r="T9" s="223"/>
      <c r="U9" s="223"/>
    </row>
    <row r="10" spans="2:24" ht="18.75" customHeight="1" x14ac:dyDescent="0.3">
      <c r="B10" s="339" t="s">
        <v>99</v>
      </c>
      <c r="C10" s="223"/>
      <c r="D10" s="223"/>
      <c r="E10" s="223"/>
      <c r="F10" s="223"/>
      <c r="G10" s="230" t="s">
        <v>36</v>
      </c>
      <c r="H10" s="229"/>
      <c r="I10" s="230"/>
      <c r="J10" s="229"/>
      <c r="K10" s="230"/>
      <c r="L10" s="223"/>
      <c r="M10" s="223"/>
      <c r="N10" s="223">
        <f>SUM(I55:I59)</f>
        <v>0</v>
      </c>
      <c r="O10" s="223">
        <f>SUM(J55:J59)</f>
        <v>0</v>
      </c>
      <c r="P10" s="223" t="e">
        <f>L59</f>
        <v>#DIV/0!</v>
      </c>
      <c r="Q10" s="273" t="e">
        <f>M59</f>
        <v>#NUM!</v>
      </c>
      <c r="R10" s="223"/>
      <c r="S10" s="223"/>
      <c r="T10" s="223"/>
      <c r="U10" s="223"/>
    </row>
    <row r="11" spans="2:24" ht="18.75" customHeight="1" x14ac:dyDescent="0.3">
      <c r="B11" s="340"/>
      <c r="C11" s="223"/>
      <c r="D11" s="223"/>
      <c r="E11" s="223"/>
      <c r="F11" s="223"/>
      <c r="G11" s="230" t="s">
        <v>112</v>
      </c>
      <c r="H11" s="230"/>
      <c r="I11" s="230"/>
      <c r="J11" s="230"/>
      <c r="K11" s="230"/>
      <c r="L11" s="223"/>
      <c r="M11" s="223"/>
      <c r="N11" s="223"/>
      <c r="O11" s="223"/>
      <c r="P11" s="223"/>
      <c r="Q11" s="223"/>
      <c r="R11" s="223"/>
      <c r="S11" s="223"/>
      <c r="T11" s="223"/>
      <c r="U11" s="223"/>
    </row>
    <row r="12" spans="2:24" ht="18.75" customHeight="1" x14ac:dyDescent="0.3">
      <c r="B12" s="340"/>
      <c r="C12" s="223"/>
      <c r="D12" s="223"/>
      <c r="E12" s="223"/>
      <c r="F12" s="223"/>
      <c r="G12" s="229" t="s">
        <v>482</v>
      </c>
      <c r="H12" s="229"/>
      <c r="I12" s="229"/>
      <c r="J12" s="230"/>
      <c r="K12" s="230"/>
      <c r="L12" s="223"/>
      <c r="M12" s="223"/>
      <c r="N12" s="223"/>
      <c r="O12" s="223"/>
      <c r="P12" s="223"/>
      <c r="Q12" s="223"/>
      <c r="R12" s="223"/>
      <c r="S12" s="223"/>
      <c r="T12" s="223"/>
      <c r="U12" s="223"/>
    </row>
    <row r="13" spans="2:24" ht="19.5" customHeight="1" x14ac:dyDescent="0.3">
      <c r="B13" s="340"/>
      <c r="C13" s="223"/>
      <c r="D13" s="223"/>
      <c r="E13" s="223"/>
      <c r="F13" s="223"/>
      <c r="G13" s="230" t="s">
        <v>483</v>
      </c>
      <c r="H13" s="230"/>
      <c r="I13" s="230"/>
      <c r="J13" s="230"/>
      <c r="K13" s="230"/>
      <c r="L13" s="223"/>
      <c r="M13" s="223"/>
      <c r="N13" s="223"/>
      <c r="O13" s="223"/>
      <c r="P13" s="223"/>
      <c r="Q13" s="223"/>
      <c r="R13" s="223"/>
      <c r="S13" s="223"/>
      <c r="T13" s="223"/>
      <c r="U13" s="223"/>
    </row>
    <row r="14" spans="2:24" ht="19.5" customHeight="1" x14ac:dyDescent="0.3">
      <c r="B14" s="341"/>
      <c r="C14" s="223"/>
      <c r="D14" s="223"/>
      <c r="E14" s="223"/>
      <c r="F14" s="223"/>
      <c r="G14" s="230" t="s">
        <v>283</v>
      </c>
      <c r="H14" s="230"/>
      <c r="I14" s="230"/>
      <c r="J14" s="230"/>
      <c r="K14" s="230"/>
      <c r="L14" s="223"/>
      <c r="M14" s="223"/>
      <c r="N14" s="223"/>
      <c r="O14" s="223"/>
      <c r="P14" s="223"/>
      <c r="Q14" s="223"/>
      <c r="R14" s="223"/>
      <c r="S14" s="223"/>
      <c r="T14" s="223"/>
      <c r="U14" s="223"/>
    </row>
    <row r="15" spans="2:24" ht="18.75" customHeight="1" x14ac:dyDescent="0.3">
      <c r="B15" s="339" t="s">
        <v>484</v>
      </c>
      <c r="C15" s="223"/>
      <c r="D15" s="223"/>
      <c r="E15" s="223"/>
      <c r="F15" s="223"/>
      <c r="G15" s="229" t="s">
        <v>285</v>
      </c>
      <c r="H15" s="229"/>
      <c r="I15" s="229"/>
      <c r="J15" s="230"/>
      <c r="K15" s="230"/>
      <c r="L15" s="223"/>
      <c r="M15" s="223"/>
      <c r="N15" s="223"/>
      <c r="O15" s="223"/>
      <c r="P15" s="223"/>
      <c r="Q15" s="223"/>
      <c r="R15" s="223"/>
      <c r="S15" s="223"/>
      <c r="T15" s="223"/>
      <c r="U15" s="223"/>
    </row>
    <row r="16" spans="2:24" ht="18.75" customHeight="1" x14ac:dyDescent="0.3">
      <c r="B16" s="340"/>
      <c r="C16" s="223"/>
      <c r="D16" s="223"/>
      <c r="E16" s="223"/>
      <c r="F16" s="223"/>
      <c r="G16" s="230" t="s">
        <v>286</v>
      </c>
      <c r="H16" s="230"/>
      <c r="I16" s="230"/>
      <c r="J16" s="230"/>
      <c r="K16" s="230"/>
      <c r="L16" s="223"/>
      <c r="M16" s="223"/>
      <c r="N16" s="223"/>
      <c r="O16" s="223"/>
      <c r="P16" s="223"/>
      <c r="Q16" s="223"/>
      <c r="R16" s="223"/>
      <c r="S16" s="223"/>
      <c r="T16" s="223"/>
      <c r="U16" s="223"/>
    </row>
    <row r="17" spans="2:21" ht="18.75" customHeight="1" x14ac:dyDescent="0.3">
      <c r="B17" s="340"/>
      <c r="C17" s="223"/>
      <c r="D17" s="223"/>
      <c r="E17" s="223"/>
      <c r="F17" s="223"/>
      <c r="G17" s="229" t="s">
        <v>485</v>
      </c>
      <c r="H17" s="229"/>
      <c r="I17" s="229"/>
      <c r="J17" s="230"/>
      <c r="K17" s="230"/>
      <c r="L17" s="223"/>
      <c r="M17" s="223"/>
      <c r="N17" s="223"/>
      <c r="O17" s="223"/>
      <c r="P17" s="223"/>
      <c r="Q17" s="223"/>
      <c r="R17" s="223"/>
      <c r="S17" s="223"/>
      <c r="T17" s="223"/>
      <c r="U17" s="223"/>
    </row>
    <row r="18" spans="2:21" ht="18.75" customHeight="1" x14ac:dyDescent="0.3">
      <c r="B18" s="340"/>
      <c r="C18" s="223"/>
      <c r="D18" s="223"/>
      <c r="E18" s="223"/>
      <c r="F18" s="223"/>
      <c r="G18" s="229" t="s">
        <v>287</v>
      </c>
      <c r="H18" s="230"/>
      <c r="I18" s="229"/>
      <c r="J18" s="230"/>
      <c r="K18" s="230"/>
      <c r="L18" s="223"/>
      <c r="M18" s="223"/>
      <c r="N18" s="223"/>
      <c r="O18" s="223"/>
      <c r="P18" s="223"/>
      <c r="Q18" s="223"/>
      <c r="R18" s="223"/>
      <c r="S18" s="223"/>
      <c r="T18" s="223"/>
      <c r="U18" s="223"/>
    </row>
    <row r="19" spans="2:21" ht="18.75" customHeight="1" x14ac:dyDescent="0.3">
      <c r="B19" s="341"/>
      <c r="C19" s="223"/>
      <c r="D19" s="223"/>
      <c r="E19" s="223"/>
      <c r="F19" s="223"/>
      <c r="G19" s="229" t="s">
        <v>486</v>
      </c>
      <c r="H19" s="230"/>
      <c r="I19" s="229"/>
      <c r="J19" s="230"/>
      <c r="K19" s="230"/>
      <c r="L19" s="223"/>
      <c r="M19" s="223"/>
      <c r="N19" s="223"/>
      <c r="O19" s="223"/>
      <c r="P19" s="223"/>
      <c r="Q19" s="223"/>
      <c r="R19" s="223"/>
      <c r="S19" s="223"/>
      <c r="T19" s="223"/>
      <c r="U19" s="223"/>
    </row>
    <row r="20" spans="2:21" ht="18.75" customHeight="1" x14ac:dyDescent="0.3">
      <c r="B20" s="359" t="s">
        <v>543</v>
      </c>
      <c r="C20" s="359"/>
      <c r="D20" s="359"/>
      <c r="E20" s="359"/>
      <c r="F20" s="359"/>
      <c r="G20" s="359"/>
      <c r="H20" s="359"/>
      <c r="M20" s="10"/>
    </row>
    <row r="21" spans="2:21" ht="18.75" customHeight="1" x14ac:dyDescent="0.3">
      <c r="B21" s="254" t="s">
        <v>552</v>
      </c>
      <c r="C21" s="226"/>
      <c r="D21" s="226"/>
      <c r="E21" s="226"/>
      <c r="F21" s="226"/>
      <c r="G21" s="226"/>
      <c r="H21" s="226"/>
      <c r="M21" s="10"/>
    </row>
    <row r="22" spans="2:21" ht="18.75" customHeight="1" x14ac:dyDescent="0.3">
      <c r="B22" s="217"/>
      <c r="C22" s="217"/>
      <c r="D22" s="217"/>
      <c r="E22" s="217"/>
      <c r="F22" s="217"/>
      <c r="G22" s="217"/>
      <c r="H22" s="217"/>
      <c r="M22" s="10"/>
    </row>
    <row r="23" spans="2:21" ht="18.75" customHeight="1" x14ac:dyDescent="0.3">
      <c r="B23" s="194" t="s">
        <v>488</v>
      </c>
      <c r="C23" s="1"/>
      <c r="D23" s="1"/>
      <c r="E23" s="1"/>
      <c r="F23" s="1"/>
      <c r="G23" s="1"/>
      <c r="H23" s="1"/>
      <c r="I23" s="1"/>
      <c r="J23" s="1"/>
      <c r="K23"/>
      <c r="L23"/>
      <c r="M23"/>
      <c r="N23"/>
      <c r="O23"/>
    </row>
    <row r="24" spans="2:21" ht="18.75" customHeight="1" x14ac:dyDescent="0.3">
      <c r="B24" s="45" t="s">
        <v>489</v>
      </c>
      <c r="C24" s="2"/>
      <c r="D24" s="2"/>
      <c r="E24" s="2"/>
      <c r="F24" s="2"/>
      <c r="G24" s="2"/>
      <c r="H24" s="2"/>
      <c r="I24" s="2"/>
      <c r="J24" s="209"/>
      <c r="K24"/>
      <c r="L24"/>
      <c r="M24"/>
      <c r="N24"/>
      <c r="O24"/>
    </row>
    <row r="25" spans="2:21" ht="18.75" customHeight="1" x14ac:dyDescent="0.3">
      <c r="B25" s="6"/>
      <c r="C25" s="6"/>
      <c r="D25" s="6"/>
      <c r="E25" s="6"/>
      <c r="F25" s="6"/>
      <c r="G25" s="6"/>
      <c r="H25" s="6"/>
      <c r="I25" s="2"/>
      <c r="J25" s="2"/>
      <c r="K25" s="209"/>
      <c r="L25" s="209"/>
      <c r="M25" s="1"/>
      <c r="N25" s="209" t="s">
        <v>490</v>
      </c>
    </row>
    <row r="26" spans="2:21" ht="33" x14ac:dyDescent="0.3">
      <c r="B26" s="72" t="s">
        <v>491</v>
      </c>
      <c r="C26" s="78" t="s">
        <v>434</v>
      </c>
      <c r="D26" s="75" t="s">
        <v>492</v>
      </c>
      <c r="E26" s="75" t="s">
        <v>493</v>
      </c>
      <c r="F26" s="78" t="s">
        <v>494</v>
      </c>
      <c r="G26" s="192" t="s">
        <v>495</v>
      </c>
      <c r="H26" s="73" t="s">
        <v>496</v>
      </c>
      <c r="I26" s="72" t="s">
        <v>497</v>
      </c>
      <c r="J26" s="72" t="s">
        <v>498</v>
      </c>
      <c r="K26" s="72" t="s">
        <v>499</v>
      </c>
      <c r="L26" s="72" t="s">
        <v>500</v>
      </c>
      <c r="M26" s="72" t="s">
        <v>501</v>
      </c>
      <c r="N26" s="72" t="s">
        <v>502</v>
      </c>
    </row>
    <row r="27" spans="2:21" ht="18.75" customHeight="1" x14ac:dyDescent="0.3">
      <c r="B27" s="366" t="str">
        <f>B5</f>
        <v>AAA</v>
      </c>
      <c r="C27" s="369">
        <f>C5</f>
        <v>0</v>
      </c>
      <c r="D27" s="332">
        <f>D5</f>
        <v>0</v>
      </c>
      <c r="E27" s="370" t="str">
        <f>G5</f>
        <v>Comp 1</v>
      </c>
      <c r="F27" s="371">
        <f>I5</f>
        <v>0</v>
      </c>
      <c r="G27" s="375" t="str">
        <f>K5</f>
        <v>보통주</v>
      </c>
      <c r="H27" s="227">
        <v>36526</v>
      </c>
      <c r="I27" s="14">
        <v>100</v>
      </c>
      <c r="J27" s="14"/>
      <c r="K27" s="54">
        <f>J27-I27</f>
        <v>-100</v>
      </c>
      <c r="L27" s="210"/>
      <c r="M27" s="54"/>
      <c r="N27" s="363"/>
    </row>
    <row r="28" spans="2:21" ht="18.75" customHeight="1" x14ac:dyDescent="0.3">
      <c r="B28" s="367"/>
      <c r="C28" s="369"/>
      <c r="D28" s="333"/>
      <c r="E28" s="335"/>
      <c r="F28" s="372"/>
      <c r="G28" s="376"/>
      <c r="H28" s="26"/>
      <c r="I28" s="14"/>
      <c r="J28" s="14"/>
      <c r="K28" s="54">
        <f t="shared" ref="K28:K51" si="0">J28-I28</f>
        <v>0</v>
      </c>
      <c r="L28" s="210"/>
      <c r="M28" s="54"/>
      <c r="N28" s="364"/>
    </row>
    <row r="29" spans="2:21" ht="18.75" customHeight="1" x14ac:dyDescent="0.3">
      <c r="B29" s="367"/>
      <c r="C29" s="369"/>
      <c r="D29" s="333"/>
      <c r="E29" s="335"/>
      <c r="F29" s="372"/>
      <c r="G29" s="376"/>
      <c r="H29" s="26"/>
      <c r="I29" s="14"/>
      <c r="J29" s="14"/>
      <c r="K29" s="54">
        <f t="shared" si="0"/>
        <v>0</v>
      </c>
      <c r="L29" s="210"/>
      <c r="M29" s="54"/>
      <c r="N29" s="364"/>
    </row>
    <row r="30" spans="2:21" ht="18.75" customHeight="1" x14ac:dyDescent="0.3">
      <c r="B30" s="367"/>
      <c r="C30" s="369"/>
      <c r="D30" s="333"/>
      <c r="E30" s="335"/>
      <c r="F30" s="372"/>
      <c r="G30" s="376"/>
      <c r="H30" s="26"/>
      <c r="I30" s="26"/>
      <c r="J30" s="14"/>
      <c r="K30" s="54">
        <f t="shared" si="0"/>
        <v>0</v>
      </c>
      <c r="L30" s="210"/>
      <c r="M30" s="54"/>
      <c r="N30" s="364"/>
    </row>
    <row r="31" spans="2:21" ht="18.75" customHeight="1" x14ac:dyDescent="0.3">
      <c r="B31" s="367"/>
      <c r="C31" s="369"/>
      <c r="D31" s="333"/>
      <c r="E31" s="335"/>
      <c r="F31" s="373"/>
      <c r="G31" s="377"/>
      <c r="H31" s="215"/>
      <c r="I31" s="14"/>
      <c r="J31" s="14">
        <v>100</v>
      </c>
      <c r="K31" s="54">
        <f t="shared" si="0"/>
        <v>100</v>
      </c>
      <c r="L31" s="210">
        <f>SUM(J27:J31)/SUM(I27:I31)</f>
        <v>1</v>
      </c>
      <c r="M31" s="61" t="e">
        <f>XIRR(K27:K31,H27:H31)</f>
        <v>#NUM!</v>
      </c>
      <c r="N31" s="365"/>
    </row>
    <row r="32" spans="2:21" ht="18.75" customHeight="1" x14ac:dyDescent="0.3">
      <c r="B32" s="367"/>
      <c r="C32" s="369">
        <f>C6</f>
        <v>0</v>
      </c>
      <c r="D32" s="332">
        <f>D6</f>
        <v>0</v>
      </c>
      <c r="E32" s="374" t="str">
        <f>G6</f>
        <v>Comp 2</v>
      </c>
      <c r="F32" s="371">
        <f>I6</f>
        <v>0</v>
      </c>
      <c r="G32" s="375" t="str">
        <f>K6</f>
        <v>RCPS</v>
      </c>
      <c r="H32" s="227">
        <v>36526</v>
      </c>
      <c r="I32" s="14">
        <v>100</v>
      </c>
      <c r="J32" s="14"/>
      <c r="K32" s="54">
        <f t="shared" si="0"/>
        <v>-100</v>
      </c>
      <c r="L32" s="210"/>
      <c r="M32" s="54"/>
      <c r="N32" s="363"/>
    </row>
    <row r="33" spans="2:14" ht="18.75" customHeight="1" x14ac:dyDescent="0.3">
      <c r="B33" s="367"/>
      <c r="C33" s="369"/>
      <c r="D33" s="333"/>
      <c r="E33" s="335"/>
      <c r="F33" s="372"/>
      <c r="G33" s="376"/>
      <c r="H33" s="14"/>
      <c r="I33" s="14"/>
      <c r="J33" s="14"/>
      <c r="K33" s="54">
        <f t="shared" si="0"/>
        <v>0</v>
      </c>
      <c r="L33" s="210"/>
      <c r="M33" s="54"/>
      <c r="N33" s="364"/>
    </row>
    <row r="34" spans="2:14" ht="18.75" customHeight="1" x14ac:dyDescent="0.3">
      <c r="B34" s="367"/>
      <c r="C34" s="369"/>
      <c r="D34" s="333"/>
      <c r="E34" s="335"/>
      <c r="F34" s="372"/>
      <c r="G34" s="376"/>
      <c r="H34" s="14"/>
      <c r="I34" s="14"/>
      <c r="J34" s="14"/>
      <c r="K34" s="54">
        <f t="shared" si="0"/>
        <v>0</v>
      </c>
      <c r="L34" s="210"/>
      <c r="M34" s="54"/>
      <c r="N34" s="364"/>
    </row>
    <row r="35" spans="2:14" ht="18.75" customHeight="1" x14ac:dyDescent="0.3">
      <c r="B35" s="367"/>
      <c r="C35" s="369"/>
      <c r="D35" s="333"/>
      <c r="E35" s="335"/>
      <c r="F35" s="372"/>
      <c r="G35" s="376"/>
      <c r="H35" s="14"/>
      <c r="I35" s="14"/>
      <c r="J35" s="14"/>
      <c r="K35" s="54">
        <f t="shared" si="0"/>
        <v>0</v>
      </c>
      <c r="L35" s="210"/>
      <c r="M35" s="54"/>
      <c r="N35" s="364"/>
    </row>
    <row r="36" spans="2:14" ht="18.75" customHeight="1" x14ac:dyDescent="0.3">
      <c r="B36" s="367"/>
      <c r="C36" s="369"/>
      <c r="D36" s="333"/>
      <c r="E36" s="335"/>
      <c r="F36" s="373"/>
      <c r="G36" s="377"/>
      <c r="H36" s="215"/>
      <c r="I36" s="14"/>
      <c r="J36" s="14">
        <v>50</v>
      </c>
      <c r="K36" s="54">
        <f t="shared" si="0"/>
        <v>50</v>
      </c>
      <c r="L36" s="210">
        <f>SUM(J32:J36)/SUM(I32:I36)</f>
        <v>0.5</v>
      </c>
      <c r="M36" s="61" t="e">
        <f>XIRR(K32:K36,H32:H36)</f>
        <v>#NUM!</v>
      </c>
      <c r="N36" s="365"/>
    </row>
    <row r="37" spans="2:14" ht="18.75" customHeight="1" x14ac:dyDescent="0.3">
      <c r="B37" s="367"/>
      <c r="C37" s="369">
        <f>C7</f>
        <v>0</v>
      </c>
      <c r="D37" s="332">
        <f>D7</f>
        <v>0</v>
      </c>
      <c r="E37" s="370" t="str">
        <f>G7</f>
        <v>Comp 3</v>
      </c>
      <c r="F37" s="371">
        <f>I7</f>
        <v>0</v>
      </c>
      <c r="G37" s="332" t="str">
        <f>K7</f>
        <v>CB</v>
      </c>
      <c r="H37" s="227">
        <v>36526</v>
      </c>
      <c r="I37" s="14">
        <v>100</v>
      </c>
      <c r="J37" s="14"/>
      <c r="K37" s="54">
        <f t="shared" si="0"/>
        <v>-100</v>
      </c>
      <c r="L37" s="210"/>
      <c r="M37" s="54"/>
      <c r="N37" s="363"/>
    </row>
    <row r="38" spans="2:14" ht="18.75" customHeight="1" x14ac:dyDescent="0.3">
      <c r="B38" s="367"/>
      <c r="C38" s="369"/>
      <c r="D38" s="333"/>
      <c r="E38" s="335"/>
      <c r="F38" s="372"/>
      <c r="G38" s="333"/>
      <c r="H38" s="14"/>
      <c r="I38" s="14"/>
      <c r="J38" s="14"/>
      <c r="K38" s="54">
        <f t="shared" si="0"/>
        <v>0</v>
      </c>
      <c r="L38" s="210"/>
      <c r="M38" s="54"/>
      <c r="N38" s="364"/>
    </row>
    <row r="39" spans="2:14" ht="18.75" customHeight="1" x14ac:dyDescent="0.3">
      <c r="B39" s="367"/>
      <c r="C39" s="369"/>
      <c r="D39" s="333"/>
      <c r="E39" s="335"/>
      <c r="F39" s="372"/>
      <c r="G39" s="333"/>
      <c r="H39" s="14"/>
      <c r="I39" s="14"/>
      <c r="J39" s="14"/>
      <c r="K39" s="54">
        <f t="shared" si="0"/>
        <v>0</v>
      </c>
      <c r="L39" s="210"/>
      <c r="M39" s="54"/>
      <c r="N39" s="364"/>
    </row>
    <row r="40" spans="2:14" ht="18.75" customHeight="1" x14ac:dyDescent="0.3">
      <c r="B40" s="367"/>
      <c r="C40" s="369"/>
      <c r="D40" s="333"/>
      <c r="E40" s="335"/>
      <c r="F40" s="372"/>
      <c r="G40" s="333"/>
      <c r="H40" s="14"/>
      <c r="I40" s="14"/>
      <c r="J40" s="14"/>
      <c r="K40" s="54">
        <f t="shared" si="0"/>
        <v>0</v>
      </c>
      <c r="L40" s="210"/>
      <c r="M40" s="54"/>
      <c r="N40" s="364"/>
    </row>
    <row r="41" spans="2:14" ht="18.75" customHeight="1" x14ac:dyDescent="0.3">
      <c r="B41" s="367"/>
      <c r="C41" s="369"/>
      <c r="D41" s="333"/>
      <c r="E41" s="335"/>
      <c r="F41" s="373"/>
      <c r="G41" s="334"/>
      <c r="H41" s="215"/>
      <c r="I41" s="14"/>
      <c r="J41" s="14"/>
      <c r="K41" s="54">
        <f t="shared" si="0"/>
        <v>0</v>
      </c>
      <c r="L41" s="210">
        <f>SUM(J37:J41)/SUM(I37:I41)</f>
        <v>0</v>
      </c>
      <c r="M41" s="61" t="e">
        <f>XIRR(K37:K41,H37:H41)</f>
        <v>#NUM!</v>
      </c>
      <c r="N41" s="365"/>
    </row>
    <row r="42" spans="2:14" ht="18.75" customHeight="1" x14ac:dyDescent="0.3">
      <c r="B42" s="367"/>
      <c r="C42" s="369">
        <f>C8</f>
        <v>0</v>
      </c>
      <c r="D42" s="332">
        <f>D8</f>
        <v>0</v>
      </c>
      <c r="E42" s="374" t="str">
        <f>G8</f>
        <v>Comp 4</v>
      </c>
      <c r="F42" s="371">
        <f>I8</f>
        <v>0</v>
      </c>
      <c r="G42" s="375">
        <f>K8</f>
        <v>0</v>
      </c>
      <c r="H42" s="191"/>
      <c r="I42" s="14"/>
      <c r="J42" s="14"/>
      <c r="K42" s="54">
        <f t="shared" si="0"/>
        <v>0</v>
      </c>
      <c r="L42" s="210"/>
      <c r="M42" s="61"/>
      <c r="N42" s="363"/>
    </row>
    <row r="43" spans="2:14" ht="18.75" customHeight="1" x14ac:dyDescent="0.3">
      <c r="B43" s="367"/>
      <c r="C43" s="369"/>
      <c r="D43" s="333"/>
      <c r="E43" s="335"/>
      <c r="F43" s="372"/>
      <c r="G43" s="376"/>
      <c r="H43" s="191"/>
      <c r="I43" s="14"/>
      <c r="J43" s="14"/>
      <c r="K43" s="54">
        <f t="shared" si="0"/>
        <v>0</v>
      </c>
      <c r="L43" s="210"/>
      <c r="M43" s="61"/>
      <c r="N43" s="364"/>
    </row>
    <row r="44" spans="2:14" ht="18.75" customHeight="1" x14ac:dyDescent="0.3">
      <c r="B44" s="367"/>
      <c r="C44" s="369"/>
      <c r="D44" s="333"/>
      <c r="E44" s="335"/>
      <c r="F44" s="372"/>
      <c r="G44" s="376"/>
      <c r="H44" s="191"/>
      <c r="I44" s="14"/>
      <c r="J44" s="14"/>
      <c r="K44" s="54">
        <f t="shared" si="0"/>
        <v>0</v>
      </c>
      <c r="L44" s="210"/>
      <c r="M44" s="61"/>
      <c r="N44" s="364"/>
    </row>
    <row r="45" spans="2:14" ht="18.75" customHeight="1" x14ac:dyDescent="0.3">
      <c r="B45" s="367"/>
      <c r="C45" s="369"/>
      <c r="D45" s="333"/>
      <c r="E45" s="335"/>
      <c r="F45" s="372"/>
      <c r="G45" s="376"/>
      <c r="H45" s="191"/>
      <c r="I45" s="14"/>
      <c r="J45" s="14"/>
      <c r="K45" s="54">
        <f t="shared" si="0"/>
        <v>0</v>
      </c>
      <c r="L45" s="210"/>
      <c r="M45" s="61"/>
      <c r="N45" s="364"/>
    </row>
    <row r="46" spans="2:14" ht="18.75" customHeight="1" x14ac:dyDescent="0.3">
      <c r="B46" s="367"/>
      <c r="C46" s="369"/>
      <c r="D46" s="333"/>
      <c r="E46" s="335"/>
      <c r="F46" s="373"/>
      <c r="G46" s="377"/>
      <c r="H46" s="191"/>
      <c r="I46" s="14"/>
      <c r="J46" s="14"/>
      <c r="K46" s="54">
        <f t="shared" si="0"/>
        <v>0</v>
      </c>
      <c r="L46" s="210"/>
      <c r="M46" s="61" t="e">
        <f>XIRR(K42:K46,H42:H46)</f>
        <v>#NUM!</v>
      </c>
      <c r="N46" s="365"/>
    </row>
    <row r="47" spans="2:14" ht="18.75" customHeight="1" x14ac:dyDescent="0.3">
      <c r="B47" s="367"/>
      <c r="C47" s="369">
        <f>C9</f>
        <v>0</v>
      </c>
      <c r="D47" s="332">
        <f>D9</f>
        <v>0</v>
      </c>
      <c r="E47" s="374" t="str">
        <f>G9</f>
        <v>Comp 5</v>
      </c>
      <c r="F47" s="371">
        <f>I9</f>
        <v>0</v>
      </c>
      <c r="G47" s="375">
        <f>K9</f>
        <v>0</v>
      </c>
      <c r="H47" s="191"/>
      <c r="I47" s="14"/>
      <c r="J47" s="14"/>
      <c r="K47" s="54">
        <f t="shared" si="0"/>
        <v>0</v>
      </c>
      <c r="L47" s="210"/>
      <c r="M47" s="61"/>
      <c r="N47" s="363"/>
    </row>
    <row r="48" spans="2:14" ht="18.75" customHeight="1" x14ac:dyDescent="0.3">
      <c r="B48" s="367"/>
      <c r="C48" s="369"/>
      <c r="D48" s="333"/>
      <c r="E48" s="335"/>
      <c r="F48" s="372"/>
      <c r="G48" s="376"/>
      <c r="H48" s="191"/>
      <c r="I48" s="14"/>
      <c r="J48" s="14"/>
      <c r="K48" s="54">
        <f t="shared" si="0"/>
        <v>0</v>
      </c>
      <c r="L48" s="210"/>
      <c r="M48" s="61"/>
      <c r="N48" s="364"/>
    </row>
    <row r="49" spans="2:14" ht="18.75" customHeight="1" x14ac:dyDescent="0.3">
      <c r="B49" s="367"/>
      <c r="C49" s="369"/>
      <c r="D49" s="333"/>
      <c r="E49" s="335"/>
      <c r="F49" s="372"/>
      <c r="G49" s="376"/>
      <c r="H49" s="191"/>
      <c r="I49" s="14"/>
      <c r="J49" s="14"/>
      <c r="K49" s="54">
        <f t="shared" si="0"/>
        <v>0</v>
      </c>
      <c r="L49" s="210"/>
      <c r="M49" s="61"/>
      <c r="N49" s="364"/>
    </row>
    <row r="50" spans="2:14" ht="18.75" customHeight="1" x14ac:dyDescent="0.3">
      <c r="B50" s="367"/>
      <c r="C50" s="369"/>
      <c r="D50" s="333"/>
      <c r="E50" s="335"/>
      <c r="F50" s="372"/>
      <c r="G50" s="376"/>
      <c r="H50" s="191"/>
      <c r="I50" s="14"/>
      <c r="J50" s="14"/>
      <c r="K50" s="54">
        <f t="shared" si="0"/>
        <v>0</v>
      </c>
      <c r="L50" s="210"/>
      <c r="M50" s="61"/>
      <c r="N50" s="364"/>
    </row>
    <row r="51" spans="2:14" ht="18.75" customHeight="1" x14ac:dyDescent="0.3">
      <c r="B51" s="368"/>
      <c r="C51" s="369"/>
      <c r="D51" s="333"/>
      <c r="E51" s="335"/>
      <c r="F51" s="373"/>
      <c r="G51" s="377"/>
      <c r="H51" s="191"/>
      <c r="I51" s="14"/>
      <c r="J51" s="14"/>
      <c r="K51" s="54">
        <f t="shared" si="0"/>
        <v>0</v>
      </c>
      <c r="L51" s="210"/>
      <c r="M51" s="61" t="e">
        <f>XIRR(K47:K51,H47:H51)</f>
        <v>#NUM!</v>
      </c>
      <c r="N51" s="365"/>
    </row>
    <row r="52" spans="2:14" ht="18.75" customHeight="1" x14ac:dyDescent="0.3">
      <c r="B52" s="329" t="s">
        <v>88</v>
      </c>
      <c r="C52" s="330"/>
      <c r="D52" s="330"/>
      <c r="E52" s="330"/>
      <c r="F52" s="330"/>
      <c r="G52" s="330"/>
      <c r="H52" s="331"/>
      <c r="I52" s="58">
        <f>SUM(I27:I51)</f>
        <v>300</v>
      </c>
      <c r="J52" s="58">
        <f t="shared" ref="J52" si="1">SUM(J27:J51)</f>
        <v>150</v>
      </c>
      <c r="K52" s="58">
        <f>SUM(K27:K51)</f>
        <v>-150</v>
      </c>
      <c r="L52" s="211">
        <f>SUM(J52)/SUM(I52)</f>
        <v>0.5</v>
      </c>
      <c r="M52" s="60" t="e">
        <f>XIRR(K27:K51,H27:H51)</f>
        <v>#NUM!</v>
      </c>
      <c r="N52" s="60"/>
    </row>
    <row r="53" spans="2:14" ht="18.75" customHeight="1" x14ac:dyDescent="0.3">
      <c r="B53"/>
      <c r="C5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2:14" ht="33" x14ac:dyDescent="0.3">
      <c r="B54" s="75" t="s">
        <v>1</v>
      </c>
      <c r="C54" s="78" t="s">
        <v>434</v>
      </c>
      <c r="D54" s="75" t="s">
        <v>503</v>
      </c>
      <c r="E54" s="75" t="s">
        <v>504</v>
      </c>
      <c r="F54" s="78" t="s">
        <v>339</v>
      </c>
      <c r="G54" s="274" t="s">
        <v>505</v>
      </c>
      <c r="H54" s="187" t="s">
        <v>506</v>
      </c>
      <c r="I54" s="72" t="s">
        <v>507</v>
      </c>
      <c r="J54" s="72" t="s">
        <v>508</v>
      </c>
      <c r="K54" s="72" t="s">
        <v>509</v>
      </c>
      <c r="L54" s="72" t="s">
        <v>510</v>
      </c>
      <c r="M54" s="72" t="s">
        <v>511</v>
      </c>
      <c r="N54" s="72" t="s">
        <v>240</v>
      </c>
    </row>
    <row r="55" spans="2:14" ht="18.75" customHeight="1" x14ac:dyDescent="0.3">
      <c r="B55" s="339" t="str">
        <f>B10</f>
        <v>BBB</v>
      </c>
      <c r="C55" s="328">
        <f>C10</f>
        <v>0</v>
      </c>
      <c r="D55" s="328">
        <f>D10</f>
        <v>0</v>
      </c>
      <c r="E55" s="328" t="str">
        <f>G10</f>
        <v>Comp 6</v>
      </c>
      <c r="F55" s="339">
        <f>I10</f>
        <v>0</v>
      </c>
      <c r="G55" s="339">
        <f>K10</f>
        <v>0</v>
      </c>
      <c r="H55" s="227"/>
      <c r="I55" s="14"/>
      <c r="J55" s="14"/>
      <c r="K55" s="54">
        <f>J55-I55</f>
        <v>0</v>
      </c>
      <c r="L55" s="54"/>
      <c r="M55" s="54"/>
      <c r="N55" s="363"/>
    </row>
    <row r="56" spans="2:14" ht="18.75" customHeight="1" x14ac:dyDescent="0.3">
      <c r="B56" s="340"/>
      <c r="C56" s="328"/>
      <c r="D56" s="328"/>
      <c r="E56" s="328"/>
      <c r="F56" s="340"/>
      <c r="G56" s="340"/>
      <c r="H56" s="227"/>
      <c r="I56" s="14"/>
      <c r="J56" s="14"/>
      <c r="K56" s="54">
        <f t="shared" ref="K56:K69" si="2">J56-I56</f>
        <v>0</v>
      </c>
      <c r="L56" s="54"/>
      <c r="M56" s="54"/>
      <c r="N56" s="364"/>
    </row>
    <row r="57" spans="2:14" ht="18.75" customHeight="1" x14ac:dyDescent="0.3">
      <c r="B57" s="340"/>
      <c r="C57" s="328"/>
      <c r="D57" s="328"/>
      <c r="E57" s="328"/>
      <c r="F57" s="340"/>
      <c r="G57" s="340"/>
      <c r="H57" s="227"/>
      <c r="I57" s="14"/>
      <c r="J57" s="14"/>
      <c r="K57" s="54">
        <f t="shared" si="2"/>
        <v>0</v>
      </c>
      <c r="L57" s="54"/>
      <c r="M57" s="54"/>
      <c r="N57" s="364"/>
    </row>
    <row r="58" spans="2:14" ht="18.75" customHeight="1" x14ac:dyDescent="0.3">
      <c r="B58" s="340"/>
      <c r="C58" s="328"/>
      <c r="D58" s="328"/>
      <c r="E58" s="328"/>
      <c r="F58" s="340"/>
      <c r="G58" s="340"/>
      <c r="H58" s="227"/>
      <c r="I58" s="26"/>
      <c r="J58" s="14"/>
      <c r="K58" s="54">
        <f t="shared" si="2"/>
        <v>0</v>
      </c>
      <c r="L58" s="54"/>
      <c r="M58" s="54"/>
      <c r="N58" s="364"/>
    </row>
    <row r="59" spans="2:14" ht="18.75" customHeight="1" x14ac:dyDescent="0.3">
      <c r="B59" s="340"/>
      <c r="C59" s="328"/>
      <c r="D59" s="328"/>
      <c r="E59" s="328"/>
      <c r="F59" s="341"/>
      <c r="G59" s="341"/>
      <c r="H59" s="264"/>
      <c r="I59" s="14"/>
      <c r="J59" s="14"/>
      <c r="K59" s="54">
        <f t="shared" si="2"/>
        <v>0</v>
      </c>
      <c r="L59" s="54" t="e">
        <f>SUM(J55:J59)/SUM(I55:I59)</f>
        <v>#DIV/0!</v>
      </c>
      <c r="M59" s="61" t="e">
        <f>XIRR(K55:K59,H55:H59)</f>
        <v>#NUM!</v>
      </c>
      <c r="N59" s="365"/>
    </row>
    <row r="60" spans="2:14" ht="18.75" customHeight="1" x14ac:dyDescent="0.3">
      <c r="B60" s="340"/>
      <c r="C60" s="328">
        <f>C11</f>
        <v>0</v>
      </c>
      <c r="D60" s="328">
        <f>D11</f>
        <v>0</v>
      </c>
      <c r="E60" s="328" t="str">
        <f>G11</f>
        <v>Comp 7</v>
      </c>
      <c r="F60" s="339">
        <f>I11</f>
        <v>0</v>
      </c>
      <c r="G60" s="339">
        <f>K11</f>
        <v>0</v>
      </c>
      <c r="H60" s="16"/>
      <c r="I60" s="14"/>
      <c r="J60" s="14"/>
      <c r="K60" s="54">
        <f t="shared" si="2"/>
        <v>0</v>
      </c>
      <c r="L60" s="54"/>
      <c r="M60" s="54"/>
      <c r="N60" s="363"/>
    </row>
    <row r="61" spans="2:14" ht="18.75" customHeight="1" x14ac:dyDescent="0.3">
      <c r="B61" s="340"/>
      <c r="C61" s="328"/>
      <c r="D61" s="328"/>
      <c r="E61" s="328"/>
      <c r="F61" s="340"/>
      <c r="G61" s="340"/>
      <c r="H61" s="16"/>
      <c r="I61" s="14"/>
      <c r="J61" s="14"/>
      <c r="K61" s="54">
        <f t="shared" si="2"/>
        <v>0</v>
      </c>
      <c r="L61" s="54"/>
      <c r="M61" s="54"/>
      <c r="N61" s="364"/>
    </row>
    <row r="62" spans="2:14" ht="18.75" customHeight="1" x14ac:dyDescent="0.3">
      <c r="B62" s="340"/>
      <c r="C62" s="328"/>
      <c r="D62" s="328"/>
      <c r="E62" s="328"/>
      <c r="F62" s="340"/>
      <c r="G62" s="340"/>
      <c r="H62" s="16"/>
      <c r="I62" s="14"/>
      <c r="J62" s="14"/>
      <c r="K62" s="54">
        <f t="shared" si="2"/>
        <v>0</v>
      </c>
      <c r="L62" s="54"/>
      <c r="M62" s="54"/>
      <c r="N62" s="364"/>
    </row>
    <row r="63" spans="2:14" ht="18.75" customHeight="1" x14ac:dyDescent="0.3">
      <c r="B63" s="340"/>
      <c r="C63" s="328"/>
      <c r="D63" s="328"/>
      <c r="E63" s="328"/>
      <c r="F63" s="340"/>
      <c r="G63" s="340"/>
      <c r="H63" s="16"/>
      <c r="I63" s="14"/>
      <c r="J63" s="14"/>
      <c r="K63" s="54">
        <f t="shared" si="2"/>
        <v>0</v>
      </c>
      <c r="L63" s="54"/>
      <c r="M63" s="54"/>
      <c r="N63" s="364"/>
    </row>
    <row r="64" spans="2:14" ht="18.75" customHeight="1" x14ac:dyDescent="0.3">
      <c r="B64" s="340"/>
      <c r="C64" s="328"/>
      <c r="D64" s="328"/>
      <c r="E64" s="328"/>
      <c r="F64" s="341"/>
      <c r="G64" s="341"/>
      <c r="H64" s="264"/>
      <c r="I64" s="14"/>
      <c r="J64" s="14"/>
      <c r="K64" s="54">
        <f t="shared" si="2"/>
        <v>0</v>
      </c>
      <c r="L64" s="54" t="e">
        <f>SUM(J60:J64)/SUM(I60:I64)</f>
        <v>#DIV/0!</v>
      </c>
      <c r="M64" s="61" t="e">
        <f>XIRR(K60:K64,H60:H64)</f>
        <v>#NUM!</v>
      </c>
      <c r="N64" s="365"/>
    </row>
    <row r="65" spans="2:14" ht="18.75" customHeight="1" x14ac:dyDescent="0.3">
      <c r="B65" s="340"/>
      <c r="C65" s="328">
        <f>C12</f>
        <v>0</v>
      </c>
      <c r="D65" s="328">
        <f>D12</f>
        <v>0</v>
      </c>
      <c r="E65" s="378" t="str">
        <f>G12</f>
        <v>Comp 8</v>
      </c>
      <c r="F65" s="379">
        <f>I12</f>
        <v>0</v>
      </c>
      <c r="G65" s="339">
        <f>K12</f>
        <v>0</v>
      </c>
      <c r="H65" s="16"/>
      <c r="I65" s="14"/>
      <c r="J65" s="14"/>
      <c r="K65" s="54">
        <f t="shared" si="2"/>
        <v>0</v>
      </c>
      <c r="L65" s="54"/>
      <c r="M65" s="54"/>
      <c r="N65" s="363"/>
    </row>
    <row r="66" spans="2:14" ht="18.75" customHeight="1" x14ac:dyDescent="0.3">
      <c r="B66" s="340"/>
      <c r="C66" s="328"/>
      <c r="D66" s="328"/>
      <c r="E66" s="328"/>
      <c r="F66" s="380"/>
      <c r="G66" s="340"/>
      <c r="H66" s="16"/>
      <c r="I66" s="14"/>
      <c r="J66" s="14"/>
      <c r="K66" s="54">
        <f t="shared" si="2"/>
        <v>0</v>
      </c>
      <c r="L66" s="54"/>
      <c r="M66" s="54"/>
      <c r="N66" s="364"/>
    </row>
    <row r="67" spans="2:14" ht="18.75" customHeight="1" x14ac:dyDescent="0.3">
      <c r="B67" s="340"/>
      <c r="C67" s="328"/>
      <c r="D67" s="328"/>
      <c r="E67" s="328"/>
      <c r="F67" s="380"/>
      <c r="G67" s="340"/>
      <c r="H67" s="16"/>
      <c r="I67" s="14"/>
      <c r="J67" s="14"/>
      <c r="K67" s="54">
        <f t="shared" si="2"/>
        <v>0</v>
      </c>
      <c r="L67" s="54"/>
      <c r="M67" s="54"/>
      <c r="N67" s="364"/>
    </row>
    <row r="68" spans="2:14" ht="18.75" customHeight="1" x14ac:dyDescent="0.3">
      <c r="B68" s="340"/>
      <c r="C68" s="328"/>
      <c r="D68" s="328"/>
      <c r="E68" s="328"/>
      <c r="F68" s="380"/>
      <c r="G68" s="340"/>
      <c r="H68" s="264"/>
      <c r="I68" s="14"/>
      <c r="J68" s="14"/>
      <c r="K68" s="54">
        <f t="shared" si="2"/>
        <v>0</v>
      </c>
      <c r="L68" s="54"/>
      <c r="M68" s="54"/>
      <c r="N68" s="364"/>
    </row>
    <row r="69" spans="2:14" ht="18.75" customHeight="1" x14ac:dyDescent="0.3">
      <c r="B69" s="341"/>
      <c r="C69" s="328"/>
      <c r="D69" s="328"/>
      <c r="E69" s="328"/>
      <c r="F69" s="381"/>
      <c r="G69" s="341"/>
      <c r="H69" s="264"/>
      <c r="I69" s="14"/>
      <c r="J69" s="14"/>
      <c r="K69" s="54">
        <f t="shared" si="2"/>
        <v>0</v>
      </c>
      <c r="L69" s="54" t="e">
        <f>SUM(J65:J69)/SUM(I65:I69)</f>
        <v>#DIV/0!</v>
      </c>
      <c r="M69" s="61" t="e">
        <f>XIRR(K65:K69,H65:H69)</f>
        <v>#NUM!</v>
      </c>
      <c r="N69" s="365"/>
    </row>
    <row r="70" spans="2:14" ht="18.75" customHeight="1" x14ac:dyDescent="0.3">
      <c r="B70" s="346" t="s">
        <v>88</v>
      </c>
      <c r="C70" s="362"/>
      <c r="D70" s="362"/>
      <c r="E70" s="362"/>
      <c r="F70" s="362"/>
      <c r="G70" s="362"/>
      <c r="H70" s="347"/>
      <c r="I70" s="58">
        <f>SUM(I55:I69)</f>
        <v>0</v>
      </c>
      <c r="J70" s="58">
        <f>SUM(J55:J69)</f>
        <v>0</v>
      </c>
      <c r="K70" s="58">
        <f>SUM(K55:K69)</f>
        <v>0</v>
      </c>
      <c r="L70" s="59" t="e">
        <f>SUM(J70)/SUM(I70)</f>
        <v>#DIV/0!</v>
      </c>
      <c r="M70" s="60" t="e">
        <f>XIRR(K55:K69,H55:H69)</f>
        <v>#NUM!</v>
      </c>
      <c r="N70" s="60"/>
    </row>
    <row r="71" spans="2:14" ht="18.75" customHeight="1" x14ac:dyDescent="0.3">
      <c r="B71" s="254"/>
      <c r="C71" s="254"/>
      <c r="D71" s="254"/>
      <c r="E71" s="254"/>
      <c r="F71" s="254"/>
      <c r="G71" s="254"/>
      <c r="H71" s="254"/>
    </row>
    <row r="72" spans="2:14" ht="33" x14ac:dyDescent="0.3">
      <c r="B72" s="75" t="s">
        <v>1</v>
      </c>
      <c r="C72" s="78" t="s">
        <v>434</v>
      </c>
      <c r="D72" s="75" t="s">
        <v>158</v>
      </c>
      <c r="E72" s="75" t="s">
        <v>0</v>
      </c>
      <c r="F72" s="78" t="s">
        <v>339</v>
      </c>
      <c r="G72" s="274" t="s">
        <v>30</v>
      </c>
      <c r="H72" s="187" t="s">
        <v>39</v>
      </c>
      <c r="I72" s="72" t="s">
        <v>82</v>
      </c>
      <c r="J72" s="72" t="s">
        <v>452</v>
      </c>
      <c r="K72" s="72" t="s">
        <v>142</v>
      </c>
      <c r="L72" s="72" t="s">
        <v>24</v>
      </c>
      <c r="M72" s="72" t="s">
        <v>71</v>
      </c>
      <c r="N72" s="72" t="s">
        <v>240</v>
      </c>
    </row>
    <row r="73" spans="2:14" ht="18.75" customHeight="1" x14ac:dyDescent="0.3">
      <c r="B73" s="339" t="str">
        <f>B15</f>
        <v>CCC</v>
      </c>
      <c r="C73" s="328">
        <f>C15</f>
        <v>0</v>
      </c>
      <c r="D73" s="328">
        <f>D15</f>
        <v>0</v>
      </c>
      <c r="E73" s="378" t="str">
        <f>G15</f>
        <v>Comp 11</v>
      </c>
      <c r="F73" s="389">
        <f>I15</f>
        <v>0</v>
      </c>
      <c r="G73" s="379">
        <f>K15</f>
        <v>0</v>
      </c>
      <c r="H73" s="227"/>
      <c r="I73" s="14"/>
      <c r="J73" s="14"/>
      <c r="K73" s="54">
        <f>J73-I73</f>
        <v>0</v>
      </c>
      <c r="L73" s="54"/>
      <c r="M73" s="54"/>
      <c r="N73" s="363"/>
    </row>
    <row r="74" spans="2:14" ht="18.75" customHeight="1" x14ac:dyDescent="0.3">
      <c r="B74" s="340"/>
      <c r="C74" s="328"/>
      <c r="D74" s="328"/>
      <c r="E74" s="328"/>
      <c r="F74" s="390"/>
      <c r="G74" s="380"/>
      <c r="H74" s="227"/>
      <c r="I74" s="14"/>
      <c r="J74" s="14"/>
      <c r="K74" s="54">
        <f t="shared" ref="K74:K87" si="3">J74-I74</f>
        <v>0</v>
      </c>
      <c r="L74" s="54"/>
      <c r="M74" s="54"/>
      <c r="N74" s="364"/>
    </row>
    <row r="75" spans="2:14" ht="18.75" customHeight="1" x14ac:dyDescent="0.3">
      <c r="B75" s="340"/>
      <c r="C75" s="328"/>
      <c r="D75" s="328"/>
      <c r="E75" s="328"/>
      <c r="F75" s="390"/>
      <c r="G75" s="380"/>
      <c r="H75" s="227"/>
      <c r="I75" s="14"/>
      <c r="J75" s="14"/>
      <c r="K75" s="54">
        <f t="shared" si="3"/>
        <v>0</v>
      </c>
      <c r="L75" s="54"/>
      <c r="M75" s="54"/>
      <c r="N75" s="364"/>
    </row>
    <row r="76" spans="2:14" ht="18.75" customHeight="1" x14ac:dyDescent="0.3">
      <c r="B76" s="340"/>
      <c r="C76" s="328"/>
      <c r="D76" s="328"/>
      <c r="E76" s="328"/>
      <c r="F76" s="390"/>
      <c r="G76" s="380"/>
      <c r="H76" s="227"/>
      <c r="I76" s="26"/>
      <c r="J76" s="14"/>
      <c r="K76" s="54">
        <f t="shared" si="3"/>
        <v>0</v>
      </c>
      <c r="L76" s="54"/>
      <c r="M76" s="54"/>
      <c r="N76" s="364"/>
    </row>
    <row r="77" spans="2:14" ht="18.75" customHeight="1" x14ac:dyDescent="0.3">
      <c r="B77" s="340"/>
      <c r="C77" s="328"/>
      <c r="D77" s="328"/>
      <c r="E77" s="328"/>
      <c r="F77" s="391"/>
      <c r="G77" s="381"/>
      <c r="H77" s="264"/>
      <c r="I77" s="14"/>
      <c r="J77" s="14"/>
      <c r="K77" s="54">
        <f t="shared" si="3"/>
        <v>0</v>
      </c>
      <c r="L77" s="54" t="e">
        <f>SUM(J73:J77)/SUM(I73:I77)</f>
        <v>#DIV/0!</v>
      </c>
      <c r="M77" s="61" t="e">
        <f>XIRR(K73:K77,H73:H77)</f>
        <v>#NUM!</v>
      </c>
      <c r="N77" s="365"/>
    </row>
    <row r="78" spans="2:14" ht="18.75" customHeight="1" x14ac:dyDescent="0.3">
      <c r="B78" s="340"/>
      <c r="C78" s="328">
        <f>C16</f>
        <v>0</v>
      </c>
      <c r="D78" s="328">
        <f>D16</f>
        <v>0</v>
      </c>
      <c r="E78" s="328" t="str">
        <f>G16</f>
        <v>Comp 12</v>
      </c>
      <c r="F78" s="389">
        <f>I16</f>
        <v>0</v>
      </c>
      <c r="G78" s="339">
        <f>K16</f>
        <v>0</v>
      </c>
      <c r="H78" s="16"/>
      <c r="I78" s="14"/>
      <c r="J78" s="14"/>
      <c r="K78" s="54">
        <f t="shared" si="3"/>
        <v>0</v>
      </c>
      <c r="L78" s="54"/>
      <c r="M78" s="54"/>
      <c r="N78" s="363"/>
    </row>
    <row r="79" spans="2:14" ht="18.75" customHeight="1" x14ac:dyDescent="0.3">
      <c r="B79" s="340"/>
      <c r="C79" s="328"/>
      <c r="D79" s="328"/>
      <c r="E79" s="328"/>
      <c r="F79" s="390"/>
      <c r="G79" s="340"/>
      <c r="H79" s="16"/>
      <c r="I79" s="14"/>
      <c r="J79" s="14"/>
      <c r="K79" s="54">
        <f t="shared" si="3"/>
        <v>0</v>
      </c>
      <c r="L79" s="54"/>
      <c r="M79" s="54"/>
      <c r="N79" s="364"/>
    </row>
    <row r="80" spans="2:14" ht="18.75" customHeight="1" x14ac:dyDescent="0.3">
      <c r="B80" s="340"/>
      <c r="C80" s="328"/>
      <c r="D80" s="328"/>
      <c r="E80" s="328"/>
      <c r="F80" s="390"/>
      <c r="G80" s="340"/>
      <c r="H80" s="16"/>
      <c r="I80" s="14"/>
      <c r="J80" s="14"/>
      <c r="K80" s="54">
        <f t="shared" si="3"/>
        <v>0</v>
      </c>
      <c r="L80" s="54"/>
      <c r="M80" s="54"/>
      <c r="N80" s="364"/>
    </row>
    <row r="81" spans="2:23" ht="18.75" customHeight="1" x14ac:dyDescent="0.3">
      <c r="B81" s="340"/>
      <c r="C81" s="328"/>
      <c r="D81" s="328"/>
      <c r="E81" s="328"/>
      <c r="F81" s="390"/>
      <c r="G81" s="340"/>
      <c r="H81" s="16"/>
      <c r="I81" s="14"/>
      <c r="J81" s="14"/>
      <c r="K81" s="54">
        <f t="shared" si="3"/>
        <v>0</v>
      </c>
      <c r="L81" s="54"/>
      <c r="M81" s="54"/>
      <c r="N81" s="364"/>
    </row>
    <row r="82" spans="2:23" ht="18.75" customHeight="1" x14ac:dyDescent="0.3">
      <c r="B82" s="340"/>
      <c r="C82" s="328"/>
      <c r="D82" s="328"/>
      <c r="E82" s="328"/>
      <c r="F82" s="391"/>
      <c r="G82" s="341"/>
      <c r="H82" s="264"/>
      <c r="I82" s="14"/>
      <c r="J82" s="14"/>
      <c r="K82" s="54">
        <f t="shared" si="3"/>
        <v>0</v>
      </c>
      <c r="L82" s="54" t="e">
        <f>SUM(J78:J82)/SUM(I78:I82)</f>
        <v>#DIV/0!</v>
      </c>
      <c r="M82" s="61" t="e">
        <f>XIRR(K78:K82,H78:H82)</f>
        <v>#NUM!</v>
      </c>
      <c r="N82" s="365"/>
    </row>
    <row r="83" spans="2:23" ht="18.75" customHeight="1" x14ac:dyDescent="0.3">
      <c r="B83" s="340"/>
      <c r="C83" s="328">
        <f>C17</f>
        <v>0</v>
      </c>
      <c r="D83" s="328">
        <f>D17</f>
        <v>0</v>
      </c>
      <c r="E83" s="378" t="str">
        <f>G17</f>
        <v>Comp 13</v>
      </c>
      <c r="F83" s="389">
        <f>I17</f>
        <v>0</v>
      </c>
      <c r="G83" s="339">
        <f>K17</f>
        <v>0</v>
      </c>
      <c r="H83" s="16"/>
      <c r="I83" s="14"/>
      <c r="J83" s="14"/>
      <c r="K83" s="54">
        <f t="shared" si="3"/>
        <v>0</v>
      </c>
      <c r="L83" s="54"/>
      <c r="M83" s="54"/>
      <c r="N83" s="363"/>
    </row>
    <row r="84" spans="2:23" ht="18.75" customHeight="1" x14ac:dyDescent="0.3">
      <c r="B84" s="340"/>
      <c r="C84" s="328"/>
      <c r="D84" s="328"/>
      <c r="E84" s="328"/>
      <c r="F84" s="390"/>
      <c r="G84" s="340"/>
      <c r="H84" s="16"/>
      <c r="I84" s="14"/>
      <c r="J84" s="14"/>
      <c r="K84" s="54">
        <f t="shared" si="3"/>
        <v>0</v>
      </c>
      <c r="L84" s="54"/>
      <c r="M84" s="54"/>
      <c r="N84" s="364"/>
    </row>
    <row r="85" spans="2:23" ht="18.75" customHeight="1" x14ac:dyDescent="0.3">
      <c r="B85" s="340"/>
      <c r="C85" s="328"/>
      <c r="D85" s="328"/>
      <c r="E85" s="328"/>
      <c r="F85" s="390"/>
      <c r="G85" s="340"/>
      <c r="H85" s="16"/>
      <c r="I85" s="14"/>
      <c r="J85" s="14"/>
      <c r="K85" s="54">
        <f t="shared" si="3"/>
        <v>0</v>
      </c>
      <c r="L85" s="54"/>
      <c r="M85" s="54"/>
      <c r="N85" s="364"/>
    </row>
    <row r="86" spans="2:23" ht="18.75" customHeight="1" x14ac:dyDescent="0.3">
      <c r="B86" s="340"/>
      <c r="C86" s="328"/>
      <c r="D86" s="328"/>
      <c r="E86" s="328"/>
      <c r="F86" s="390"/>
      <c r="G86" s="340"/>
      <c r="H86" s="264"/>
      <c r="I86" s="14"/>
      <c r="J86" s="14"/>
      <c r="K86" s="54">
        <f t="shared" si="3"/>
        <v>0</v>
      </c>
      <c r="L86" s="54"/>
      <c r="M86" s="54"/>
      <c r="N86" s="364"/>
    </row>
    <row r="87" spans="2:23" ht="18.75" customHeight="1" x14ac:dyDescent="0.3">
      <c r="B87" s="341"/>
      <c r="C87" s="328"/>
      <c r="D87" s="328"/>
      <c r="E87" s="328"/>
      <c r="F87" s="391"/>
      <c r="G87" s="341"/>
      <c r="H87" s="264"/>
      <c r="I87" s="14"/>
      <c r="J87" s="14"/>
      <c r="K87" s="54">
        <f t="shared" si="3"/>
        <v>0</v>
      </c>
      <c r="L87" s="54" t="e">
        <f>SUM(J83:J87)/SUM(I83:I87)</f>
        <v>#DIV/0!</v>
      </c>
      <c r="M87" s="61" t="e">
        <f>XIRR(K83:K87,H83:H87)</f>
        <v>#NUM!</v>
      </c>
      <c r="N87" s="365"/>
    </row>
    <row r="88" spans="2:23" ht="18.75" customHeight="1" x14ac:dyDescent="0.3">
      <c r="B88" s="329" t="s">
        <v>88</v>
      </c>
      <c r="C88" s="330"/>
      <c r="D88" s="330"/>
      <c r="E88" s="330"/>
      <c r="F88" s="330"/>
      <c r="G88" s="330"/>
      <c r="H88" s="331"/>
      <c r="I88" s="58">
        <f>SUM(I73:I87)</f>
        <v>0</v>
      </c>
      <c r="J88" s="58">
        <f>SUM(J73:J87)</f>
        <v>0</v>
      </c>
      <c r="K88" s="58">
        <f>SUM(K73:K87)</f>
        <v>0</v>
      </c>
      <c r="L88" s="59" t="e">
        <f>SUM(J88)/SUM(I88)</f>
        <v>#DIV/0!</v>
      </c>
      <c r="M88" s="60" t="e">
        <f>XIRR(K73:K87,H73:H87)</f>
        <v>#NUM!</v>
      </c>
      <c r="N88" s="60"/>
    </row>
    <row r="89" spans="2:23" ht="18.75" customHeight="1" x14ac:dyDescent="0.3">
      <c r="D89" s="10"/>
    </row>
    <row r="90" spans="2:23" ht="18.75" customHeight="1" x14ac:dyDescent="0.3">
      <c r="B90" s="46" t="s">
        <v>450</v>
      </c>
      <c r="C90" s="46"/>
      <c r="D90" s="201"/>
      <c r="E90" s="201"/>
      <c r="M90" s="10"/>
      <c r="Q90" s="15"/>
      <c r="R90" s="15"/>
    </row>
    <row r="91" spans="2:23" ht="18.75" customHeight="1" x14ac:dyDescent="0.3">
      <c r="B91" s="12"/>
      <c r="C91" s="12"/>
      <c r="D91" s="202"/>
      <c r="E91" s="202"/>
      <c r="F91" s="202"/>
      <c r="G91" s="202"/>
      <c r="H91" s="12"/>
      <c r="I91" s="12"/>
      <c r="J91" s="12"/>
      <c r="K91" s="12"/>
      <c r="L91" s="12"/>
      <c r="M91" s="12"/>
      <c r="N91" s="12"/>
      <c r="O91" s="12"/>
      <c r="P91" s="12"/>
      <c r="R91" s="15"/>
      <c r="T91" s="15"/>
      <c r="V91" s="11"/>
      <c r="W91" s="11" t="s">
        <v>28</v>
      </c>
    </row>
    <row r="92" spans="2:23" ht="33" x14ac:dyDescent="0.3">
      <c r="B92" s="75" t="s">
        <v>1</v>
      </c>
      <c r="C92" s="78" t="s">
        <v>434</v>
      </c>
      <c r="D92" s="75" t="s">
        <v>158</v>
      </c>
      <c r="E92" s="75" t="s">
        <v>276</v>
      </c>
      <c r="F92" s="114" t="s">
        <v>422</v>
      </c>
      <c r="G92" s="187" t="s">
        <v>29</v>
      </c>
      <c r="H92" s="187" t="s">
        <v>60</v>
      </c>
      <c r="I92" s="78" t="s">
        <v>339</v>
      </c>
      <c r="J92" s="78" t="s">
        <v>390</v>
      </c>
      <c r="K92" s="187" t="s">
        <v>30</v>
      </c>
      <c r="L92" s="75" t="s">
        <v>468</v>
      </c>
      <c r="M92" s="75" t="s">
        <v>82</v>
      </c>
      <c r="N92" s="75" t="s">
        <v>452</v>
      </c>
      <c r="O92" s="75" t="s">
        <v>76</v>
      </c>
      <c r="P92" s="114" t="s">
        <v>512</v>
      </c>
      <c r="Q92" s="75" t="s">
        <v>77</v>
      </c>
      <c r="R92" s="72" t="s">
        <v>453</v>
      </c>
      <c r="S92" s="72" t="s">
        <v>25</v>
      </c>
      <c r="T92" s="72" t="s">
        <v>92</v>
      </c>
      <c r="U92" s="72" t="s">
        <v>281</v>
      </c>
      <c r="V92" s="75" t="s">
        <v>435</v>
      </c>
      <c r="W92" s="74" t="s">
        <v>116</v>
      </c>
    </row>
    <row r="93" spans="2:23" ht="33" x14ac:dyDescent="0.3">
      <c r="B93" s="339" t="s">
        <v>98</v>
      </c>
      <c r="C93" s="223"/>
      <c r="D93" s="223"/>
      <c r="E93" s="223" t="s">
        <v>420</v>
      </c>
      <c r="F93" s="223"/>
      <c r="G93" s="229" t="s">
        <v>436</v>
      </c>
      <c r="H93" s="271" t="s">
        <v>477</v>
      </c>
      <c r="I93" s="229"/>
      <c r="J93" s="229"/>
      <c r="K93" s="230" t="s">
        <v>282</v>
      </c>
      <c r="L93" s="264"/>
      <c r="M93" s="223">
        <f>SUM(I114:I118)</f>
        <v>100</v>
      </c>
      <c r="N93" s="223">
        <f t="shared" ref="N93" si="4">SUM(J114:J118)</f>
        <v>100</v>
      </c>
      <c r="O93" s="223">
        <f>SUM(K114:K118)</f>
        <v>0</v>
      </c>
      <c r="P93" s="265" t="s">
        <v>513</v>
      </c>
      <c r="Q93" s="223">
        <f>SUM(L114:L118)</f>
        <v>100</v>
      </c>
      <c r="R93" s="212">
        <f>N118</f>
        <v>1</v>
      </c>
      <c r="S93" s="213">
        <f>O118</f>
        <v>2.9802322387695314E-9</v>
      </c>
      <c r="T93" s="214" t="s">
        <v>108</v>
      </c>
      <c r="U93" s="214"/>
      <c r="V93" s="214"/>
      <c r="W93" s="214" t="s">
        <v>115</v>
      </c>
    </row>
    <row r="94" spans="2:23" ht="18.75" customHeight="1" x14ac:dyDescent="0.3">
      <c r="B94" s="340"/>
      <c r="C94" s="223"/>
      <c r="D94" s="223"/>
      <c r="E94" s="223" t="s">
        <v>421</v>
      </c>
      <c r="F94" s="223"/>
      <c r="G94" s="229" t="s">
        <v>437</v>
      </c>
      <c r="H94" s="229"/>
      <c r="I94" s="230"/>
      <c r="J94" s="229"/>
      <c r="K94" s="230" t="s">
        <v>288</v>
      </c>
      <c r="L94" s="223"/>
      <c r="M94" s="223"/>
      <c r="N94" s="223"/>
      <c r="O94" s="223"/>
      <c r="P94" s="223" t="s">
        <v>514</v>
      </c>
      <c r="Q94" s="223"/>
      <c r="R94" s="212">
        <f>N123</f>
        <v>1</v>
      </c>
      <c r="S94" s="214"/>
      <c r="T94" s="214" t="s">
        <v>70</v>
      </c>
      <c r="U94" s="214"/>
      <c r="V94" s="214"/>
      <c r="W94" s="214" t="s">
        <v>117</v>
      </c>
    </row>
    <row r="95" spans="2:23" ht="18.75" customHeight="1" x14ac:dyDescent="0.3">
      <c r="B95" s="340"/>
      <c r="C95" s="223"/>
      <c r="D95" s="223"/>
      <c r="E95" s="223"/>
      <c r="F95" s="223"/>
      <c r="G95" s="229" t="s">
        <v>438</v>
      </c>
      <c r="H95" s="229"/>
      <c r="I95" s="229"/>
      <c r="J95" s="229"/>
      <c r="K95" s="131" t="s">
        <v>515</v>
      </c>
      <c r="L95" s="223"/>
      <c r="M95" s="223"/>
      <c r="N95" s="223"/>
      <c r="O95" s="223"/>
      <c r="P95" s="223" t="s">
        <v>106</v>
      </c>
      <c r="Q95" s="223"/>
      <c r="R95" s="212">
        <f>N128</f>
        <v>1</v>
      </c>
      <c r="S95" s="214"/>
      <c r="T95" s="214"/>
      <c r="U95" s="214"/>
      <c r="V95" s="214"/>
      <c r="W95" s="214"/>
    </row>
    <row r="96" spans="2:23" ht="18.75" customHeight="1" x14ac:dyDescent="0.3">
      <c r="B96" s="340"/>
      <c r="C96" s="223"/>
      <c r="D96" s="223"/>
      <c r="E96" s="223"/>
      <c r="F96" s="223"/>
      <c r="G96" s="229" t="s">
        <v>439</v>
      </c>
      <c r="H96" s="229"/>
      <c r="I96" s="230"/>
      <c r="J96" s="229"/>
      <c r="K96" s="230"/>
      <c r="L96" s="223"/>
      <c r="M96" s="223"/>
      <c r="N96" s="223"/>
      <c r="O96" s="223"/>
      <c r="P96" s="223" t="s">
        <v>106</v>
      </c>
      <c r="Q96" s="223"/>
      <c r="R96" s="214"/>
      <c r="S96" s="214"/>
      <c r="T96" s="214"/>
      <c r="U96" s="214"/>
      <c r="V96" s="214"/>
      <c r="W96" s="214"/>
    </row>
    <row r="97" spans="2:23" ht="18.75" customHeight="1" x14ac:dyDescent="0.3">
      <c r="B97" s="341"/>
      <c r="C97" s="223"/>
      <c r="D97" s="223"/>
      <c r="E97" s="223"/>
      <c r="F97" s="223"/>
      <c r="G97" s="229" t="s">
        <v>440</v>
      </c>
      <c r="H97" s="229"/>
      <c r="I97" s="230"/>
      <c r="J97" s="229"/>
      <c r="K97" s="230"/>
      <c r="L97" s="223"/>
      <c r="M97" s="223"/>
      <c r="N97" s="223"/>
      <c r="O97" s="223"/>
      <c r="P97" s="223" t="s">
        <v>516</v>
      </c>
      <c r="Q97" s="223"/>
      <c r="R97" s="214"/>
      <c r="S97" s="214"/>
      <c r="T97" s="214"/>
      <c r="U97" s="214"/>
      <c r="V97" s="214"/>
      <c r="W97" s="214"/>
    </row>
    <row r="98" spans="2:23" ht="18.75" customHeight="1" x14ac:dyDescent="0.3">
      <c r="B98" s="339" t="s">
        <v>99</v>
      </c>
      <c r="C98" s="223"/>
      <c r="D98" s="223"/>
      <c r="E98" s="223"/>
      <c r="F98" s="223"/>
      <c r="G98" s="229" t="s">
        <v>517</v>
      </c>
      <c r="H98" s="229"/>
      <c r="I98" s="230"/>
      <c r="J98" s="229"/>
      <c r="K98" s="230"/>
      <c r="L98" s="223"/>
      <c r="M98" s="223">
        <f>SUM(I132:I136)</f>
        <v>0</v>
      </c>
      <c r="N98" s="223">
        <f t="shared" ref="N98" si="5">SUM(J132:J136)</f>
        <v>0</v>
      </c>
      <c r="O98" s="223">
        <f>SUM(K132:K136)</f>
        <v>0</v>
      </c>
      <c r="P98" s="223" t="s">
        <v>107</v>
      </c>
      <c r="Q98" s="223">
        <f>SUM(L132:L136)</f>
        <v>0</v>
      </c>
      <c r="R98" s="214" t="e">
        <f>N136</f>
        <v>#DIV/0!</v>
      </c>
      <c r="S98" s="213" t="e">
        <f>O136</f>
        <v>#NUM!</v>
      </c>
      <c r="T98" s="214"/>
      <c r="U98" s="214"/>
      <c r="V98" s="214"/>
      <c r="W98" s="214"/>
    </row>
    <row r="99" spans="2:23" ht="18.75" customHeight="1" x14ac:dyDescent="0.3">
      <c r="B99" s="340"/>
      <c r="C99" s="223"/>
      <c r="D99" s="223"/>
      <c r="E99" s="223"/>
      <c r="F99" s="223"/>
      <c r="G99" s="229" t="s">
        <v>441</v>
      </c>
      <c r="H99" s="229"/>
      <c r="I99" s="230"/>
      <c r="J99" s="230"/>
      <c r="K99" s="230"/>
      <c r="L99" s="223"/>
      <c r="M99" s="223"/>
      <c r="N99" s="223"/>
      <c r="O99" s="223"/>
      <c r="P99" s="254"/>
      <c r="Q99" s="223"/>
      <c r="R99" s="214"/>
      <c r="S99" s="214"/>
      <c r="T99" s="214"/>
      <c r="U99" s="214"/>
      <c r="V99" s="214"/>
      <c r="W99" s="214"/>
    </row>
    <row r="100" spans="2:23" ht="18.75" customHeight="1" x14ac:dyDescent="0.3">
      <c r="B100" s="340"/>
      <c r="C100" s="223"/>
      <c r="D100" s="223"/>
      <c r="E100" s="223"/>
      <c r="F100" s="223"/>
      <c r="G100" s="229" t="s">
        <v>442</v>
      </c>
      <c r="H100" s="229"/>
      <c r="I100" s="229"/>
      <c r="J100" s="230"/>
      <c r="K100" s="230"/>
      <c r="L100" s="223"/>
      <c r="M100" s="223"/>
      <c r="N100" s="223"/>
      <c r="O100" s="223"/>
      <c r="P100" s="223"/>
      <c r="Q100" s="223"/>
      <c r="R100" s="214"/>
      <c r="S100" s="214"/>
      <c r="T100" s="214"/>
      <c r="U100" s="214"/>
      <c r="V100" s="214"/>
      <c r="W100" s="214"/>
    </row>
    <row r="101" spans="2:23" ht="18.75" customHeight="1" x14ac:dyDescent="0.3">
      <c r="B101" s="340"/>
      <c r="C101" s="223"/>
      <c r="D101" s="223"/>
      <c r="E101" s="223"/>
      <c r="F101" s="223"/>
      <c r="G101" s="229" t="s">
        <v>443</v>
      </c>
      <c r="H101" s="229"/>
      <c r="I101" s="230"/>
      <c r="J101" s="230"/>
      <c r="K101" s="230"/>
      <c r="L101" s="223"/>
      <c r="M101" s="223"/>
      <c r="N101" s="223"/>
      <c r="O101" s="223"/>
      <c r="P101" s="223"/>
      <c r="Q101" s="223"/>
      <c r="R101" s="214"/>
      <c r="S101" s="214"/>
      <c r="T101" s="214"/>
      <c r="U101" s="214"/>
      <c r="V101" s="214"/>
      <c r="W101" s="214"/>
    </row>
    <row r="102" spans="2:23" ht="18.75" customHeight="1" x14ac:dyDescent="0.3">
      <c r="B102" s="341"/>
      <c r="C102" s="223"/>
      <c r="D102" s="223"/>
      <c r="E102" s="223"/>
      <c r="F102" s="223"/>
      <c r="G102" s="229" t="s">
        <v>444</v>
      </c>
      <c r="H102" s="229"/>
      <c r="I102" s="230"/>
      <c r="J102" s="230"/>
      <c r="K102" s="230"/>
      <c r="L102" s="223"/>
      <c r="M102" s="223"/>
      <c r="N102" s="223"/>
      <c r="O102" s="223"/>
      <c r="P102" s="223"/>
      <c r="Q102" s="223"/>
      <c r="R102" s="214"/>
      <c r="S102" s="214"/>
      <c r="T102" s="214"/>
      <c r="U102" s="214"/>
      <c r="V102" s="214"/>
      <c r="W102" s="214"/>
    </row>
    <row r="103" spans="2:23" ht="18.75" customHeight="1" x14ac:dyDescent="0.3">
      <c r="B103" s="339" t="s">
        <v>284</v>
      </c>
      <c r="C103" s="223"/>
      <c r="D103" s="223"/>
      <c r="E103" s="223"/>
      <c r="F103" s="223"/>
      <c r="G103" s="229" t="s">
        <v>445</v>
      </c>
      <c r="H103" s="229"/>
      <c r="I103" s="229"/>
      <c r="J103" s="230"/>
      <c r="K103" s="230"/>
      <c r="L103" s="223"/>
      <c r="M103" s="223">
        <f>SUM(I150:I154)</f>
        <v>0</v>
      </c>
      <c r="N103" s="223">
        <f>SUM(J150:J154)</f>
        <v>0</v>
      </c>
      <c r="O103" s="223">
        <f>SUM(K150:K154)</f>
        <v>0</v>
      </c>
      <c r="P103" s="223"/>
      <c r="Q103" s="223">
        <f>SUM(L150:L154)</f>
        <v>0</v>
      </c>
      <c r="R103" s="214" t="e">
        <f>N154</f>
        <v>#DIV/0!</v>
      </c>
      <c r="S103" s="213" t="e">
        <f>O154</f>
        <v>#NUM!</v>
      </c>
      <c r="T103" s="214"/>
      <c r="U103" s="214"/>
      <c r="V103" s="214"/>
      <c r="W103" s="214"/>
    </row>
    <row r="104" spans="2:23" ht="18.75" customHeight="1" x14ac:dyDescent="0.3">
      <c r="B104" s="340"/>
      <c r="C104" s="223"/>
      <c r="D104" s="223"/>
      <c r="E104" s="223"/>
      <c r="F104" s="223"/>
      <c r="G104" s="229" t="s">
        <v>446</v>
      </c>
      <c r="H104" s="229"/>
      <c r="I104" s="230"/>
      <c r="J104" s="230"/>
      <c r="K104" s="230"/>
      <c r="L104" s="223"/>
      <c r="M104" s="223"/>
      <c r="N104" s="223"/>
      <c r="O104" s="223"/>
      <c r="P104" s="223"/>
      <c r="Q104" s="223"/>
      <c r="R104" s="214"/>
      <c r="S104" s="214"/>
      <c r="T104" s="214"/>
      <c r="U104" s="214"/>
      <c r="V104" s="214"/>
      <c r="W104" s="214"/>
    </row>
    <row r="105" spans="2:23" ht="18.75" customHeight="1" x14ac:dyDescent="0.3">
      <c r="B105" s="340"/>
      <c r="C105" s="223"/>
      <c r="D105" s="223"/>
      <c r="E105" s="223"/>
      <c r="F105" s="223"/>
      <c r="G105" s="229" t="s">
        <v>447</v>
      </c>
      <c r="H105" s="229"/>
      <c r="I105" s="229"/>
      <c r="J105" s="230"/>
      <c r="K105" s="230"/>
      <c r="L105" s="223"/>
      <c r="M105" s="223"/>
      <c r="N105" s="223"/>
      <c r="O105" s="223"/>
      <c r="P105" s="223"/>
      <c r="Q105" s="223"/>
      <c r="R105" s="214"/>
      <c r="S105" s="214"/>
      <c r="T105" s="214"/>
      <c r="U105" s="214"/>
      <c r="V105" s="214"/>
      <c r="W105" s="214"/>
    </row>
    <row r="106" spans="2:23" ht="18.75" customHeight="1" x14ac:dyDescent="0.3">
      <c r="B106" s="340"/>
      <c r="C106" s="223"/>
      <c r="D106" s="223"/>
      <c r="E106" s="223"/>
      <c r="F106" s="223"/>
      <c r="G106" s="229" t="s">
        <v>448</v>
      </c>
      <c r="H106" s="229"/>
      <c r="I106" s="229"/>
      <c r="J106" s="230"/>
      <c r="K106" s="230"/>
      <c r="L106" s="223"/>
      <c r="M106" s="223"/>
      <c r="N106" s="223"/>
      <c r="O106" s="223"/>
      <c r="P106" s="223"/>
      <c r="Q106" s="223"/>
      <c r="R106" s="214"/>
      <c r="S106" s="214"/>
      <c r="T106" s="214"/>
      <c r="U106" s="214"/>
      <c r="V106" s="214"/>
      <c r="W106" s="214"/>
    </row>
    <row r="107" spans="2:23" ht="18.75" customHeight="1" x14ac:dyDescent="0.3">
      <c r="B107" s="341"/>
      <c r="C107" s="223"/>
      <c r="D107" s="223"/>
      <c r="E107" s="223"/>
      <c r="F107" s="223"/>
      <c r="G107" s="229" t="s">
        <v>449</v>
      </c>
      <c r="H107" s="229"/>
      <c r="I107" s="229"/>
      <c r="J107" s="230"/>
      <c r="K107" s="230"/>
      <c r="L107" s="223"/>
      <c r="M107" s="223"/>
      <c r="N107" s="223"/>
      <c r="O107" s="223"/>
      <c r="P107" s="223"/>
      <c r="Q107" s="223"/>
      <c r="R107" s="214"/>
      <c r="S107" s="214"/>
      <c r="T107" s="214"/>
      <c r="U107" s="214"/>
      <c r="V107" s="214"/>
      <c r="W107" s="214"/>
    </row>
    <row r="108" spans="2:23" ht="18.75" customHeight="1" x14ac:dyDescent="0.3">
      <c r="B108" s="359" t="s">
        <v>543</v>
      </c>
      <c r="C108" s="359"/>
      <c r="D108" s="359"/>
      <c r="E108" s="359"/>
      <c r="F108" s="359"/>
      <c r="G108" s="359"/>
      <c r="H108" s="359"/>
    </row>
    <row r="110" spans="2:23" ht="18.75" customHeight="1" x14ac:dyDescent="0.3">
      <c r="B110" s="194" t="s">
        <v>487</v>
      </c>
    </row>
    <row r="111" spans="2:23" ht="18.75" customHeight="1" x14ac:dyDescent="0.3">
      <c r="B111" s="45" t="s">
        <v>451</v>
      </c>
    </row>
    <row r="112" spans="2:23" customFormat="1" ht="16.5" x14ac:dyDescent="0.3">
      <c r="D112" s="6"/>
      <c r="E112" s="6"/>
      <c r="F112" s="6"/>
      <c r="G112" s="6"/>
      <c r="H112" s="6"/>
      <c r="I112" s="6"/>
      <c r="J112" s="6"/>
      <c r="K112" s="2"/>
      <c r="L112" s="2"/>
      <c r="M112" s="209"/>
      <c r="N112" s="1"/>
      <c r="O112" s="209"/>
      <c r="P112" s="209" t="s">
        <v>156</v>
      </c>
      <c r="Q112" s="1"/>
      <c r="R112" s="1"/>
      <c r="S112" s="1"/>
      <c r="T112" s="1"/>
    </row>
    <row r="113" spans="2:20" s="2" customFormat="1" ht="33" x14ac:dyDescent="0.3">
      <c r="B113" s="75" t="s">
        <v>1</v>
      </c>
      <c r="C113" s="78" t="s">
        <v>434</v>
      </c>
      <c r="D113" s="75" t="s">
        <v>158</v>
      </c>
      <c r="E113" s="75" t="s">
        <v>0</v>
      </c>
      <c r="F113" s="78" t="s">
        <v>339</v>
      </c>
      <c r="G113" s="75" t="s">
        <v>30</v>
      </c>
      <c r="H113" s="187" t="s">
        <v>39</v>
      </c>
      <c r="I113" s="72" t="s">
        <v>82</v>
      </c>
      <c r="J113" s="72" t="s">
        <v>452</v>
      </c>
      <c r="K113" s="72" t="s">
        <v>76</v>
      </c>
      <c r="L113" s="72" t="s">
        <v>183</v>
      </c>
      <c r="M113" s="72" t="s">
        <v>93</v>
      </c>
      <c r="N113" s="72" t="s">
        <v>453</v>
      </c>
      <c r="O113" s="72" t="s">
        <v>71</v>
      </c>
      <c r="P113" s="72" t="s">
        <v>240</v>
      </c>
      <c r="Q113" s="5"/>
      <c r="R113" s="5"/>
      <c r="S113" s="5"/>
      <c r="T113" s="5"/>
    </row>
    <row r="114" spans="2:20" customFormat="1" ht="16.5" x14ac:dyDescent="0.3">
      <c r="B114" s="339" t="str">
        <f>B93</f>
        <v>AAA</v>
      </c>
      <c r="C114" s="388">
        <f>C93</f>
        <v>0</v>
      </c>
      <c r="D114" s="388">
        <f>D93</f>
        <v>0</v>
      </c>
      <c r="E114" s="382" t="str">
        <f>G93</f>
        <v>Comp 16</v>
      </c>
      <c r="F114" s="385">
        <f>I93</f>
        <v>0</v>
      </c>
      <c r="G114" s="339" t="str">
        <f>K93</f>
        <v>보통주</v>
      </c>
      <c r="H114" s="227">
        <v>36526</v>
      </c>
      <c r="I114" s="14">
        <v>100</v>
      </c>
      <c r="J114" s="14"/>
      <c r="K114" s="14"/>
      <c r="L114" s="14">
        <f>J114+K114</f>
        <v>0</v>
      </c>
      <c r="M114" s="54">
        <f>J114+K114-I114</f>
        <v>-100</v>
      </c>
      <c r="N114" s="54"/>
      <c r="O114" s="54"/>
      <c r="P114" s="363"/>
      <c r="Q114" s="1"/>
      <c r="R114" s="1"/>
      <c r="S114" s="1"/>
      <c r="T114" s="1"/>
    </row>
    <row r="115" spans="2:20" customFormat="1" ht="16.5" x14ac:dyDescent="0.3">
      <c r="B115" s="340"/>
      <c r="C115" s="383"/>
      <c r="D115" s="383"/>
      <c r="E115" s="383"/>
      <c r="F115" s="386"/>
      <c r="G115" s="340"/>
      <c r="H115" s="227"/>
      <c r="I115" s="14"/>
      <c r="J115" s="14"/>
      <c r="K115" s="14"/>
      <c r="L115" s="14">
        <f t="shared" ref="L115:L128" si="6">J115+K115</f>
        <v>0</v>
      </c>
      <c r="M115" s="54">
        <f>J115+K115-I115</f>
        <v>0</v>
      </c>
      <c r="N115" s="54"/>
      <c r="O115" s="54"/>
      <c r="P115" s="364"/>
      <c r="Q115" s="1"/>
      <c r="R115" s="1"/>
      <c r="S115" s="1"/>
      <c r="T115" s="1"/>
    </row>
    <row r="116" spans="2:20" customFormat="1" ht="16.5" x14ac:dyDescent="0.3">
      <c r="B116" s="340"/>
      <c r="C116" s="383"/>
      <c r="D116" s="383"/>
      <c r="E116" s="383"/>
      <c r="F116" s="386"/>
      <c r="G116" s="340"/>
      <c r="H116" s="227"/>
      <c r="I116" s="14"/>
      <c r="J116" s="14"/>
      <c r="K116" s="14"/>
      <c r="L116" s="14">
        <f t="shared" si="6"/>
        <v>0</v>
      </c>
      <c r="M116" s="54">
        <f>J116+K116-I116</f>
        <v>0</v>
      </c>
      <c r="N116" s="54"/>
      <c r="O116" s="54"/>
      <c r="P116" s="364"/>
      <c r="Q116" s="1"/>
      <c r="R116" s="1"/>
      <c r="S116" s="1"/>
      <c r="T116" s="1"/>
    </row>
    <row r="117" spans="2:20" customFormat="1" ht="16.5" x14ac:dyDescent="0.3">
      <c r="B117" s="340"/>
      <c r="C117" s="383"/>
      <c r="D117" s="383"/>
      <c r="E117" s="383"/>
      <c r="F117" s="386"/>
      <c r="G117" s="340"/>
      <c r="H117" s="227"/>
      <c r="I117" s="26"/>
      <c r="J117" s="14"/>
      <c r="K117" s="14"/>
      <c r="L117" s="14">
        <f t="shared" si="6"/>
        <v>0</v>
      </c>
      <c r="M117" s="54">
        <f t="shared" ref="M117" si="7">J117+K117-I117</f>
        <v>0</v>
      </c>
      <c r="N117" s="54"/>
      <c r="O117" s="54"/>
      <c r="P117" s="364"/>
      <c r="Q117" s="1"/>
      <c r="R117" s="1"/>
      <c r="S117" s="1"/>
      <c r="T117" s="1"/>
    </row>
    <row r="118" spans="2:20" customFormat="1" ht="16.5" x14ac:dyDescent="0.3">
      <c r="B118" s="340"/>
      <c r="C118" s="384"/>
      <c r="D118" s="384"/>
      <c r="E118" s="384"/>
      <c r="F118" s="387"/>
      <c r="G118" s="341"/>
      <c r="H118" s="264">
        <v>46022</v>
      </c>
      <c r="I118" s="14"/>
      <c r="J118" s="14">
        <v>100</v>
      </c>
      <c r="K118" s="14"/>
      <c r="L118" s="14">
        <f t="shared" si="6"/>
        <v>100</v>
      </c>
      <c r="M118" s="54">
        <f>J118+K118-I118</f>
        <v>100</v>
      </c>
      <c r="N118" s="210">
        <f>SUM(L114:L118)/SUM(I114:I118)</f>
        <v>1</v>
      </c>
      <c r="O118" s="61">
        <f>XIRR(M114:M118,H114:H118)</f>
        <v>2.9802322387695314E-9</v>
      </c>
      <c r="P118" s="365"/>
      <c r="Q118" s="1"/>
      <c r="R118" s="1"/>
      <c r="S118" s="1"/>
      <c r="T118" s="1"/>
    </row>
    <row r="119" spans="2:20" customFormat="1" ht="16.5" customHeight="1" x14ac:dyDescent="0.3">
      <c r="B119" s="340"/>
      <c r="C119" s="388">
        <f>C94</f>
        <v>0</v>
      </c>
      <c r="D119" s="388">
        <f>D94</f>
        <v>0</v>
      </c>
      <c r="E119" s="382" t="str">
        <f>G94</f>
        <v>Comp 17</v>
      </c>
      <c r="F119" s="385">
        <f>I94</f>
        <v>0</v>
      </c>
      <c r="G119" s="339" t="str">
        <f>K94</f>
        <v>RCPS</v>
      </c>
      <c r="H119" s="227">
        <v>36526</v>
      </c>
      <c r="I119" s="14">
        <v>100</v>
      </c>
      <c r="J119" s="14"/>
      <c r="K119" s="14"/>
      <c r="L119" s="14">
        <f t="shared" si="6"/>
        <v>0</v>
      </c>
      <c r="M119" s="54">
        <f t="shared" ref="M119:M127" si="8">J119+K119-I119</f>
        <v>-100</v>
      </c>
      <c r="N119" s="210"/>
      <c r="O119" s="54"/>
      <c r="P119" s="363"/>
      <c r="Q119" s="1"/>
      <c r="R119" s="1"/>
      <c r="S119" s="1"/>
      <c r="T119" s="1"/>
    </row>
    <row r="120" spans="2:20" customFormat="1" ht="16.5" x14ac:dyDescent="0.3">
      <c r="B120" s="340"/>
      <c r="C120" s="383"/>
      <c r="D120" s="383"/>
      <c r="E120" s="383"/>
      <c r="F120" s="386"/>
      <c r="G120" s="340"/>
      <c r="H120" s="16"/>
      <c r="I120" s="14"/>
      <c r="J120" s="14"/>
      <c r="K120" s="14"/>
      <c r="L120" s="14">
        <f t="shared" si="6"/>
        <v>0</v>
      </c>
      <c r="M120" s="54">
        <f t="shared" si="8"/>
        <v>0</v>
      </c>
      <c r="N120" s="210"/>
      <c r="O120" s="54"/>
      <c r="P120" s="364"/>
      <c r="Q120" s="1"/>
      <c r="R120" s="1"/>
      <c r="S120" s="1"/>
      <c r="T120" s="1"/>
    </row>
    <row r="121" spans="2:20" customFormat="1" ht="16.5" x14ac:dyDescent="0.3">
      <c r="B121" s="340"/>
      <c r="C121" s="383"/>
      <c r="D121" s="383"/>
      <c r="E121" s="383"/>
      <c r="F121" s="386"/>
      <c r="G121" s="340"/>
      <c r="H121" s="16"/>
      <c r="I121" s="14"/>
      <c r="J121" s="14"/>
      <c r="K121" s="14"/>
      <c r="L121" s="14">
        <f t="shared" si="6"/>
        <v>0</v>
      </c>
      <c r="M121" s="54">
        <f t="shared" si="8"/>
        <v>0</v>
      </c>
      <c r="N121" s="210"/>
      <c r="O121" s="54"/>
      <c r="P121" s="364"/>
      <c r="Q121" s="1"/>
      <c r="R121" s="1"/>
      <c r="S121" s="1"/>
      <c r="T121" s="1"/>
    </row>
    <row r="122" spans="2:20" customFormat="1" ht="16.5" x14ac:dyDescent="0.3">
      <c r="B122" s="340"/>
      <c r="C122" s="383"/>
      <c r="D122" s="383"/>
      <c r="E122" s="383"/>
      <c r="F122" s="386"/>
      <c r="G122" s="340"/>
      <c r="H122" s="16"/>
      <c r="I122" s="14"/>
      <c r="J122" s="14"/>
      <c r="K122" s="14"/>
      <c r="L122" s="14">
        <f t="shared" si="6"/>
        <v>0</v>
      </c>
      <c r="M122" s="54">
        <f t="shared" si="8"/>
        <v>0</v>
      </c>
      <c r="N122" s="210"/>
      <c r="O122" s="54"/>
      <c r="P122" s="364"/>
      <c r="Q122" s="1"/>
      <c r="R122" s="1"/>
      <c r="S122" s="1"/>
      <c r="T122" s="1"/>
    </row>
    <row r="123" spans="2:20" customFormat="1" ht="16.5" x14ac:dyDescent="0.3">
      <c r="B123" s="340"/>
      <c r="C123" s="384"/>
      <c r="D123" s="384"/>
      <c r="E123" s="384"/>
      <c r="F123" s="387"/>
      <c r="G123" s="341"/>
      <c r="H123" s="264">
        <v>46022</v>
      </c>
      <c r="I123" s="14"/>
      <c r="J123" s="14">
        <v>50</v>
      </c>
      <c r="K123" s="14">
        <v>50</v>
      </c>
      <c r="L123" s="14">
        <f t="shared" si="6"/>
        <v>100</v>
      </c>
      <c r="M123" s="54">
        <f t="shared" si="8"/>
        <v>100</v>
      </c>
      <c r="N123" s="210">
        <f>SUM(L119:L123)/SUM(I119:I123)</f>
        <v>1</v>
      </c>
      <c r="O123" s="61">
        <f>XIRR(M119:M123,H119:H123)</f>
        <v>2.9802322387695314E-9</v>
      </c>
      <c r="P123" s="365"/>
      <c r="Q123" s="1"/>
      <c r="R123" s="1"/>
      <c r="S123" s="1"/>
      <c r="T123" s="1"/>
    </row>
    <row r="124" spans="2:20" customFormat="1" ht="16.5" customHeight="1" x14ac:dyDescent="0.3">
      <c r="B124" s="340"/>
      <c r="C124" s="388">
        <f>C95</f>
        <v>0</v>
      </c>
      <c r="D124" s="388">
        <f>D95</f>
        <v>0</v>
      </c>
      <c r="E124" s="382" t="str">
        <f>G95</f>
        <v>Comp 18</v>
      </c>
      <c r="F124" s="385">
        <f>I95</f>
        <v>0</v>
      </c>
      <c r="G124" s="339" t="str">
        <f>K95</f>
        <v>CB</v>
      </c>
      <c r="H124" s="227">
        <v>36526</v>
      </c>
      <c r="I124" s="14">
        <v>100</v>
      </c>
      <c r="J124" s="14"/>
      <c r="K124" s="14"/>
      <c r="L124" s="14">
        <f t="shared" si="6"/>
        <v>0</v>
      </c>
      <c r="M124" s="54">
        <f t="shared" si="8"/>
        <v>-100</v>
      </c>
      <c r="N124" s="210"/>
      <c r="O124" s="54"/>
      <c r="P124" s="363"/>
      <c r="Q124" s="1"/>
      <c r="R124" s="1"/>
      <c r="S124" s="1"/>
      <c r="T124" s="1"/>
    </row>
    <row r="125" spans="2:20" customFormat="1" ht="16.5" x14ac:dyDescent="0.3">
      <c r="B125" s="340"/>
      <c r="C125" s="383"/>
      <c r="D125" s="383"/>
      <c r="E125" s="383"/>
      <c r="F125" s="386"/>
      <c r="G125" s="340"/>
      <c r="H125" s="16"/>
      <c r="I125" s="14"/>
      <c r="J125" s="14"/>
      <c r="K125" s="14"/>
      <c r="L125" s="14">
        <f t="shared" si="6"/>
        <v>0</v>
      </c>
      <c r="M125" s="54">
        <f t="shared" si="8"/>
        <v>0</v>
      </c>
      <c r="N125" s="210"/>
      <c r="O125" s="54"/>
      <c r="P125" s="364"/>
      <c r="Q125" s="1"/>
      <c r="R125" s="1"/>
      <c r="S125" s="1"/>
      <c r="T125" s="1"/>
    </row>
    <row r="126" spans="2:20" customFormat="1" ht="16.5" x14ac:dyDescent="0.3">
      <c r="B126" s="340"/>
      <c r="C126" s="383"/>
      <c r="D126" s="383"/>
      <c r="E126" s="383"/>
      <c r="F126" s="386"/>
      <c r="G126" s="340"/>
      <c r="H126" s="16"/>
      <c r="I126" s="14"/>
      <c r="J126" s="14"/>
      <c r="K126" s="14"/>
      <c r="L126" s="14">
        <f t="shared" si="6"/>
        <v>0</v>
      </c>
      <c r="M126" s="54">
        <f t="shared" si="8"/>
        <v>0</v>
      </c>
      <c r="N126" s="210"/>
      <c r="O126" s="54"/>
      <c r="P126" s="364"/>
      <c r="Q126" s="1"/>
      <c r="R126" s="1"/>
      <c r="S126" s="1"/>
      <c r="T126" s="1"/>
    </row>
    <row r="127" spans="2:20" customFormat="1" ht="16.5" x14ac:dyDescent="0.3">
      <c r="B127" s="340"/>
      <c r="C127" s="383"/>
      <c r="D127" s="383"/>
      <c r="E127" s="383"/>
      <c r="F127" s="386"/>
      <c r="G127" s="340"/>
      <c r="H127" s="16"/>
      <c r="I127" s="14"/>
      <c r="J127" s="14"/>
      <c r="K127" s="14"/>
      <c r="L127" s="14">
        <f t="shared" si="6"/>
        <v>0</v>
      </c>
      <c r="M127" s="54">
        <f t="shared" si="8"/>
        <v>0</v>
      </c>
      <c r="N127" s="210"/>
      <c r="O127" s="54"/>
      <c r="P127" s="364"/>
      <c r="Q127" s="1"/>
      <c r="R127" s="1"/>
      <c r="S127" s="1"/>
      <c r="T127" s="1"/>
    </row>
    <row r="128" spans="2:20" customFormat="1" ht="16.5" x14ac:dyDescent="0.3">
      <c r="B128" s="341"/>
      <c r="C128" s="384"/>
      <c r="D128" s="384"/>
      <c r="E128" s="384"/>
      <c r="F128" s="387"/>
      <c r="G128" s="341"/>
      <c r="H128" s="264">
        <v>46022</v>
      </c>
      <c r="I128" s="14"/>
      <c r="J128" s="14"/>
      <c r="K128" s="14">
        <v>100</v>
      </c>
      <c r="L128" s="14">
        <f t="shared" si="6"/>
        <v>100</v>
      </c>
      <c r="M128" s="54">
        <f>J128+K128-I128</f>
        <v>100</v>
      </c>
      <c r="N128" s="210">
        <f>SUM(L124:L128)/SUM(I124:I128)</f>
        <v>1</v>
      </c>
      <c r="O128" s="61">
        <f>XIRR(M124:M128,H124:H128)</f>
        <v>2.9802322387695314E-9</v>
      </c>
      <c r="P128" s="365"/>
      <c r="Q128" s="1"/>
      <c r="R128" s="1"/>
      <c r="S128" s="1"/>
      <c r="T128" s="1"/>
    </row>
    <row r="129" spans="2:21" customFormat="1" ht="16.5" x14ac:dyDescent="0.3">
      <c r="B129" s="358" t="s">
        <v>88</v>
      </c>
      <c r="C129" s="358"/>
      <c r="D129" s="358"/>
      <c r="E129" s="358"/>
      <c r="F129" s="358"/>
      <c r="G129" s="358"/>
      <c r="H129" s="358"/>
      <c r="I129" s="58">
        <f>SUM(I114:I128)</f>
        <v>300</v>
      </c>
      <c r="J129" s="58">
        <f>SUM(J114:J128)</f>
        <v>150</v>
      </c>
      <c r="K129" s="58">
        <f>SUM(K114:K128)</f>
        <v>150</v>
      </c>
      <c r="L129" s="58">
        <f>SUM(L114:L128)</f>
        <v>300</v>
      </c>
      <c r="M129" s="58">
        <f>SUM(M114:M128)</f>
        <v>0</v>
      </c>
      <c r="N129" s="211">
        <f>SUM(L129)/SUM(I129)</f>
        <v>1</v>
      </c>
      <c r="O129" s="60">
        <f>XIRR(M114:M128,H114:H128)</f>
        <v>2.9802322387695314E-9</v>
      </c>
      <c r="P129" s="60"/>
      <c r="Q129" s="1"/>
      <c r="R129" s="1"/>
      <c r="S129" s="1"/>
      <c r="T129" s="1"/>
    </row>
    <row r="130" spans="2:21" customFormat="1" ht="16.5" x14ac:dyDescent="0.3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2:21" s="2" customFormat="1" ht="33" x14ac:dyDescent="0.3">
      <c r="B131" s="75" t="s">
        <v>1</v>
      </c>
      <c r="C131" s="78" t="s">
        <v>434</v>
      </c>
      <c r="D131" s="75" t="s">
        <v>158</v>
      </c>
      <c r="E131" s="75" t="s">
        <v>0</v>
      </c>
      <c r="F131" s="78" t="s">
        <v>339</v>
      </c>
      <c r="G131" s="274" t="s">
        <v>30</v>
      </c>
      <c r="H131" s="187" t="s">
        <v>39</v>
      </c>
      <c r="I131" s="72" t="s">
        <v>82</v>
      </c>
      <c r="J131" s="72" t="s">
        <v>452</v>
      </c>
      <c r="K131" s="72" t="s">
        <v>76</v>
      </c>
      <c r="L131" s="72" t="s">
        <v>183</v>
      </c>
      <c r="M131" s="72" t="s">
        <v>93</v>
      </c>
      <c r="N131" s="72" t="s">
        <v>453</v>
      </c>
      <c r="O131" s="72" t="s">
        <v>71</v>
      </c>
      <c r="P131" s="72" t="s">
        <v>240</v>
      </c>
      <c r="Q131" s="5"/>
      <c r="R131" s="5"/>
      <c r="S131" s="5"/>
      <c r="T131" s="5"/>
      <c r="U131" s="5"/>
    </row>
    <row r="132" spans="2:21" customFormat="1" ht="16.5" x14ac:dyDescent="0.3">
      <c r="B132" s="339" t="str">
        <f>B98</f>
        <v>BBB</v>
      </c>
      <c r="C132" s="388">
        <f>C98</f>
        <v>0</v>
      </c>
      <c r="D132" s="388">
        <f>D98</f>
        <v>0</v>
      </c>
      <c r="E132" s="378" t="str">
        <f>G98</f>
        <v>Comp 21</v>
      </c>
      <c r="F132" s="385">
        <f>I98</f>
        <v>0</v>
      </c>
      <c r="G132" s="339">
        <f>K98</f>
        <v>0</v>
      </c>
      <c r="H132" s="227"/>
      <c r="I132" s="14"/>
      <c r="J132" s="14"/>
      <c r="K132" s="14"/>
      <c r="L132" s="14">
        <f>J132+K132</f>
        <v>0</v>
      </c>
      <c r="M132" s="54">
        <f t="shared" ref="M132:M146" si="9">J132+K132-I132</f>
        <v>0</v>
      </c>
      <c r="N132" s="54"/>
      <c r="O132" s="54"/>
      <c r="P132" s="363"/>
      <c r="Q132" s="1"/>
      <c r="R132" s="1"/>
      <c r="S132" s="1"/>
      <c r="T132" s="1"/>
    </row>
    <row r="133" spans="2:21" customFormat="1" ht="16.5" x14ac:dyDescent="0.3">
      <c r="B133" s="340"/>
      <c r="C133" s="383"/>
      <c r="D133" s="383"/>
      <c r="E133" s="328"/>
      <c r="F133" s="386"/>
      <c r="G133" s="340"/>
      <c r="H133" s="227"/>
      <c r="I133" s="14"/>
      <c r="J133" s="14"/>
      <c r="K133" s="14"/>
      <c r="L133" s="14">
        <f>J133+K133</f>
        <v>0</v>
      </c>
      <c r="M133" s="54">
        <f t="shared" si="9"/>
        <v>0</v>
      </c>
      <c r="N133" s="54"/>
      <c r="O133" s="54"/>
      <c r="P133" s="364"/>
      <c r="Q133" s="1"/>
      <c r="R133" s="1"/>
      <c r="S133" s="1"/>
      <c r="T133" s="1"/>
    </row>
    <row r="134" spans="2:21" customFormat="1" ht="16.5" x14ac:dyDescent="0.3">
      <c r="B134" s="340"/>
      <c r="C134" s="383"/>
      <c r="D134" s="383"/>
      <c r="E134" s="328"/>
      <c r="F134" s="386"/>
      <c r="G134" s="340"/>
      <c r="H134" s="227"/>
      <c r="I134" s="14"/>
      <c r="J134" s="14"/>
      <c r="K134" s="14"/>
      <c r="L134" s="14">
        <f t="shared" ref="L134:L146" si="10">J134+K134</f>
        <v>0</v>
      </c>
      <c r="M134" s="54">
        <f t="shared" si="9"/>
        <v>0</v>
      </c>
      <c r="N134" s="54"/>
      <c r="O134" s="54"/>
      <c r="P134" s="364"/>
      <c r="Q134" s="1"/>
      <c r="R134" s="1"/>
      <c r="S134" s="1"/>
      <c r="T134" s="1"/>
    </row>
    <row r="135" spans="2:21" customFormat="1" ht="16.5" x14ac:dyDescent="0.3">
      <c r="B135" s="340"/>
      <c r="C135" s="383"/>
      <c r="D135" s="383"/>
      <c r="E135" s="328"/>
      <c r="F135" s="386"/>
      <c r="G135" s="340"/>
      <c r="H135" s="227"/>
      <c r="I135" s="26"/>
      <c r="J135" s="14"/>
      <c r="K135" s="14"/>
      <c r="L135" s="14">
        <f t="shared" si="10"/>
        <v>0</v>
      </c>
      <c r="M135" s="54">
        <f t="shared" si="9"/>
        <v>0</v>
      </c>
      <c r="N135" s="54"/>
      <c r="O135" s="54"/>
      <c r="P135" s="364"/>
      <c r="Q135" s="1"/>
      <c r="R135" s="1"/>
      <c r="S135" s="1"/>
      <c r="T135" s="1"/>
    </row>
    <row r="136" spans="2:21" customFormat="1" ht="16.5" x14ac:dyDescent="0.3">
      <c r="B136" s="340"/>
      <c r="C136" s="384"/>
      <c r="D136" s="384"/>
      <c r="E136" s="328"/>
      <c r="F136" s="387"/>
      <c r="G136" s="341"/>
      <c r="H136" s="264">
        <v>46022</v>
      </c>
      <c r="I136" s="14"/>
      <c r="J136" s="14"/>
      <c r="K136" s="14"/>
      <c r="L136" s="14">
        <f>J136+K136</f>
        <v>0</v>
      </c>
      <c r="M136" s="54">
        <f t="shared" si="9"/>
        <v>0</v>
      </c>
      <c r="N136" s="54" t="e">
        <f>SUM(L132:L136)/SUM(I132:I136)</f>
        <v>#DIV/0!</v>
      </c>
      <c r="O136" s="61" t="e">
        <f>XIRR(M132:M136,H132:H136)</f>
        <v>#NUM!</v>
      </c>
      <c r="P136" s="365"/>
      <c r="Q136" s="1"/>
      <c r="R136" s="1"/>
      <c r="S136" s="1"/>
      <c r="T136" s="1"/>
    </row>
    <row r="137" spans="2:21" customFormat="1" ht="16.5" x14ac:dyDescent="0.3">
      <c r="B137" s="340"/>
      <c r="C137" s="388">
        <f>C99</f>
        <v>0</v>
      </c>
      <c r="D137" s="388">
        <f>D99</f>
        <v>0</v>
      </c>
      <c r="E137" s="378" t="str">
        <f>G99</f>
        <v>Comp 22</v>
      </c>
      <c r="F137" s="385">
        <f>I99</f>
        <v>0</v>
      </c>
      <c r="G137" s="339">
        <f>K99</f>
        <v>0</v>
      </c>
      <c r="H137" s="16"/>
      <c r="I137" s="14"/>
      <c r="J137" s="14"/>
      <c r="K137" s="14"/>
      <c r="L137" s="14">
        <f t="shared" si="10"/>
        <v>0</v>
      </c>
      <c r="M137" s="54">
        <f t="shared" si="9"/>
        <v>0</v>
      </c>
      <c r="N137" s="54"/>
      <c r="O137" s="54"/>
      <c r="P137" s="363"/>
      <c r="Q137" s="1"/>
      <c r="R137" s="1"/>
      <c r="S137" s="1"/>
      <c r="T137" s="1"/>
    </row>
    <row r="138" spans="2:21" customFormat="1" ht="16.5" x14ac:dyDescent="0.3">
      <c r="B138" s="340"/>
      <c r="C138" s="383"/>
      <c r="D138" s="383"/>
      <c r="E138" s="328"/>
      <c r="F138" s="386"/>
      <c r="G138" s="340"/>
      <c r="H138" s="16"/>
      <c r="I138" s="14"/>
      <c r="J138" s="14"/>
      <c r="K138" s="14"/>
      <c r="L138" s="14">
        <f t="shared" si="10"/>
        <v>0</v>
      </c>
      <c r="M138" s="54">
        <f t="shared" si="9"/>
        <v>0</v>
      </c>
      <c r="N138" s="54"/>
      <c r="O138" s="54"/>
      <c r="P138" s="364"/>
      <c r="Q138" s="1"/>
      <c r="R138" s="1"/>
      <c r="S138" s="1"/>
      <c r="T138" s="1"/>
    </row>
    <row r="139" spans="2:21" customFormat="1" ht="16.5" x14ac:dyDescent="0.3">
      <c r="B139" s="340"/>
      <c r="C139" s="383"/>
      <c r="D139" s="383"/>
      <c r="E139" s="328"/>
      <c r="F139" s="386"/>
      <c r="G139" s="340"/>
      <c r="H139" s="16"/>
      <c r="I139" s="14"/>
      <c r="J139" s="14"/>
      <c r="K139" s="14"/>
      <c r="L139" s="14">
        <f t="shared" si="10"/>
        <v>0</v>
      </c>
      <c r="M139" s="54">
        <f t="shared" si="9"/>
        <v>0</v>
      </c>
      <c r="N139" s="54"/>
      <c r="O139" s="54"/>
      <c r="P139" s="364"/>
      <c r="Q139" s="1"/>
      <c r="R139" s="1"/>
      <c r="S139" s="1"/>
      <c r="T139" s="1"/>
    </row>
    <row r="140" spans="2:21" customFormat="1" ht="16.5" x14ac:dyDescent="0.3">
      <c r="B140" s="340"/>
      <c r="C140" s="383"/>
      <c r="D140" s="383"/>
      <c r="E140" s="328"/>
      <c r="F140" s="386"/>
      <c r="G140" s="340"/>
      <c r="H140" s="16"/>
      <c r="I140" s="14"/>
      <c r="J140" s="14"/>
      <c r="K140" s="14"/>
      <c r="L140" s="14">
        <f t="shared" si="10"/>
        <v>0</v>
      </c>
      <c r="M140" s="54">
        <f t="shared" si="9"/>
        <v>0</v>
      </c>
      <c r="N140" s="54"/>
      <c r="O140" s="54"/>
      <c r="P140" s="364"/>
      <c r="Q140" s="1"/>
      <c r="R140" s="1"/>
      <c r="S140" s="1"/>
      <c r="T140" s="1"/>
    </row>
    <row r="141" spans="2:21" customFormat="1" ht="16.5" x14ac:dyDescent="0.3">
      <c r="B141" s="340"/>
      <c r="C141" s="384"/>
      <c r="D141" s="384"/>
      <c r="E141" s="328"/>
      <c r="F141" s="387"/>
      <c r="G141" s="341"/>
      <c r="H141" s="264">
        <v>46022</v>
      </c>
      <c r="I141" s="14"/>
      <c r="J141" s="14"/>
      <c r="K141" s="14"/>
      <c r="L141" s="14">
        <f t="shared" si="10"/>
        <v>0</v>
      </c>
      <c r="M141" s="54">
        <f t="shared" si="9"/>
        <v>0</v>
      </c>
      <c r="N141" s="54" t="e">
        <f>SUM(L137:L141)/SUM(I137:I141)</f>
        <v>#DIV/0!</v>
      </c>
      <c r="O141" s="61" t="e">
        <f>XIRR(M137:M141,H137:H141)</f>
        <v>#NUM!</v>
      </c>
      <c r="P141" s="365"/>
      <c r="Q141" s="1"/>
      <c r="R141" s="1"/>
      <c r="S141" s="1"/>
      <c r="T141" s="1"/>
    </row>
    <row r="142" spans="2:21" customFormat="1" ht="16.5" x14ac:dyDescent="0.3">
      <c r="B142" s="340"/>
      <c r="C142" s="388">
        <f>C100</f>
        <v>0</v>
      </c>
      <c r="D142" s="388">
        <f>D100</f>
        <v>0</v>
      </c>
      <c r="E142" s="378" t="str">
        <f>G100</f>
        <v>Comp 23</v>
      </c>
      <c r="F142" s="385">
        <f>I100</f>
        <v>0</v>
      </c>
      <c r="G142" s="339">
        <f>K100</f>
        <v>0</v>
      </c>
      <c r="H142" s="16"/>
      <c r="I142" s="14"/>
      <c r="J142" s="14"/>
      <c r="K142" s="14"/>
      <c r="L142" s="14">
        <f t="shared" si="10"/>
        <v>0</v>
      </c>
      <c r="M142" s="54">
        <f t="shared" si="9"/>
        <v>0</v>
      </c>
      <c r="N142" s="54"/>
      <c r="O142" s="54"/>
      <c r="P142" s="363"/>
      <c r="Q142" s="1"/>
      <c r="R142" s="1"/>
      <c r="S142" s="1"/>
      <c r="T142" s="1"/>
    </row>
    <row r="143" spans="2:21" customFormat="1" ht="16.5" x14ac:dyDescent="0.3">
      <c r="B143" s="340"/>
      <c r="C143" s="383"/>
      <c r="D143" s="383"/>
      <c r="E143" s="328"/>
      <c r="F143" s="386"/>
      <c r="G143" s="340"/>
      <c r="H143" s="16"/>
      <c r="I143" s="14"/>
      <c r="J143" s="14"/>
      <c r="K143" s="14"/>
      <c r="L143" s="14">
        <f t="shared" si="10"/>
        <v>0</v>
      </c>
      <c r="M143" s="54">
        <f t="shared" si="9"/>
        <v>0</v>
      </c>
      <c r="N143" s="54"/>
      <c r="O143" s="54"/>
      <c r="P143" s="364"/>
      <c r="Q143" s="1"/>
      <c r="R143" s="1"/>
      <c r="S143" s="1"/>
      <c r="T143" s="1"/>
    </row>
    <row r="144" spans="2:21" customFormat="1" ht="16.5" x14ac:dyDescent="0.3">
      <c r="B144" s="340"/>
      <c r="C144" s="383"/>
      <c r="D144" s="383"/>
      <c r="E144" s="328"/>
      <c r="F144" s="386"/>
      <c r="G144" s="340"/>
      <c r="H144" s="16"/>
      <c r="I144" s="14"/>
      <c r="J144" s="14"/>
      <c r="K144" s="14"/>
      <c r="L144" s="14">
        <f t="shared" si="10"/>
        <v>0</v>
      </c>
      <c r="M144" s="54">
        <f t="shared" si="9"/>
        <v>0</v>
      </c>
      <c r="N144" s="54"/>
      <c r="O144" s="54"/>
      <c r="P144" s="364"/>
      <c r="Q144" s="1"/>
      <c r="R144" s="1"/>
      <c r="S144" s="1"/>
      <c r="T144" s="1"/>
    </row>
    <row r="145" spans="2:21" customFormat="1" ht="16.5" x14ac:dyDescent="0.3">
      <c r="B145" s="340"/>
      <c r="C145" s="383"/>
      <c r="D145" s="383"/>
      <c r="E145" s="328"/>
      <c r="F145" s="386"/>
      <c r="G145" s="340"/>
      <c r="H145" s="264"/>
      <c r="I145" s="14"/>
      <c r="J145" s="14"/>
      <c r="K145" s="14"/>
      <c r="L145" s="14">
        <f t="shared" si="10"/>
        <v>0</v>
      </c>
      <c r="M145" s="54">
        <f t="shared" si="9"/>
        <v>0</v>
      </c>
      <c r="N145" s="54"/>
      <c r="O145" s="54"/>
      <c r="P145" s="364"/>
      <c r="Q145" s="1"/>
      <c r="R145" s="1"/>
      <c r="S145" s="1"/>
      <c r="T145" s="1"/>
    </row>
    <row r="146" spans="2:21" customFormat="1" ht="16.5" x14ac:dyDescent="0.3">
      <c r="B146" s="341"/>
      <c r="C146" s="384"/>
      <c r="D146" s="384"/>
      <c r="E146" s="328"/>
      <c r="F146" s="387"/>
      <c r="G146" s="341"/>
      <c r="H146" s="264">
        <v>46022</v>
      </c>
      <c r="I146" s="14"/>
      <c r="J146" s="14"/>
      <c r="K146" s="14"/>
      <c r="L146" s="14">
        <f t="shared" si="10"/>
        <v>0</v>
      </c>
      <c r="M146" s="54">
        <f t="shared" si="9"/>
        <v>0</v>
      </c>
      <c r="N146" s="54" t="e">
        <f>SUM(L142:L146)/SUM(I142:I146)</f>
        <v>#DIV/0!</v>
      </c>
      <c r="O146" s="61" t="e">
        <f>XIRR(M142:M146,H142:H146)</f>
        <v>#NUM!</v>
      </c>
      <c r="P146" s="365"/>
      <c r="Q146" s="1"/>
      <c r="R146" s="1"/>
      <c r="S146" s="1"/>
      <c r="T146" s="1"/>
    </row>
    <row r="147" spans="2:21" customFormat="1" ht="16.5" x14ac:dyDescent="0.3">
      <c r="B147" s="284" t="s">
        <v>88</v>
      </c>
      <c r="C147" s="284"/>
      <c r="D147" s="284"/>
      <c r="E147" s="284"/>
      <c r="F147" s="284"/>
      <c r="G147" s="284"/>
      <c r="H147" s="284"/>
      <c r="I147" s="58">
        <f>SUM(I132:I146)</f>
        <v>0</v>
      </c>
      <c r="J147" s="58">
        <f>SUM(J132:J146)</f>
        <v>0</v>
      </c>
      <c r="K147" s="58">
        <f t="shared" ref="K147" si="11">SUM(K132:K146)</f>
        <v>0</v>
      </c>
      <c r="L147" s="58">
        <f>SUM(L132:L146)</f>
        <v>0</v>
      </c>
      <c r="M147" s="58">
        <f>SUM(M132:M146)</f>
        <v>0</v>
      </c>
      <c r="N147" s="59" t="e">
        <f>SUM(L147)/SUM(I147)</f>
        <v>#DIV/0!</v>
      </c>
      <c r="O147" s="60" t="e">
        <f>XIRR(M132:M146,H132:H146)</f>
        <v>#NUM!</v>
      </c>
      <c r="P147" s="60"/>
      <c r="Q147" s="1"/>
      <c r="R147" s="1"/>
      <c r="S147" s="1"/>
      <c r="T147" s="1"/>
    </row>
    <row r="148" spans="2:21" ht="18.75" customHeight="1" x14ac:dyDescent="0.3">
      <c r="B148" s="254"/>
      <c r="C148" s="254"/>
      <c r="D148" s="254"/>
      <c r="E148" s="254"/>
      <c r="F148" s="254"/>
      <c r="G148" s="254"/>
      <c r="H148" s="254"/>
    </row>
    <row r="149" spans="2:21" s="2" customFormat="1" ht="33" x14ac:dyDescent="0.3">
      <c r="B149" s="75" t="s">
        <v>1</v>
      </c>
      <c r="C149" s="78" t="s">
        <v>434</v>
      </c>
      <c r="D149" s="75" t="s">
        <v>158</v>
      </c>
      <c r="E149" s="75" t="s">
        <v>0</v>
      </c>
      <c r="F149" s="78" t="s">
        <v>339</v>
      </c>
      <c r="G149" s="274" t="s">
        <v>30</v>
      </c>
      <c r="H149" s="187" t="s">
        <v>39</v>
      </c>
      <c r="I149" s="72" t="s">
        <v>82</v>
      </c>
      <c r="J149" s="72" t="s">
        <v>452</v>
      </c>
      <c r="K149" s="72" t="s">
        <v>76</v>
      </c>
      <c r="L149" s="72" t="s">
        <v>183</v>
      </c>
      <c r="M149" s="72" t="s">
        <v>93</v>
      </c>
      <c r="N149" s="72" t="s">
        <v>453</v>
      </c>
      <c r="O149" s="72" t="s">
        <v>71</v>
      </c>
      <c r="P149" s="72" t="s">
        <v>240</v>
      </c>
      <c r="Q149" s="5"/>
      <c r="R149" s="5"/>
      <c r="S149" s="5"/>
      <c r="T149" s="5"/>
      <c r="U149" s="5"/>
    </row>
    <row r="150" spans="2:21" customFormat="1" ht="16.5" x14ac:dyDescent="0.3">
      <c r="B150" s="339" t="str">
        <f>B103</f>
        <v>CCC</v>
      </c>
      <c r="C150" s="388">
        <f>C103</f>
        <v>0</v>
      </c>
      <c r="D150" s="388">
        <f>D103</f>
        <v>0</v>
      </c>
      <c r="E150" s="378" t="str">
        <f>G103</f>
        <v>Comp 26</v>
      </c>
      <c r="F150" s="385">
        <f>I103</f>
        <v>0</v>
      </c>
      <c r="G150" s="339">
        <f>K103</f>
        <v>0</v>
      </c>
      <c r="H150" s="227"/>
      <c r="I150" s="14"/>
      <c r="J150" s="14"/>
      <c r="K150" s="14"/>
      <c r="L150" s="14">
        <f>J150+K150</f>
        <v>0</v>
      </c>
      <c r="M150" s="54">
        <f t="shared" ref="M150:M164" si="12">J150+K150-I150</f>
        <v>0</v>
      </c>
      <c r="N150" s="54"/>
      <c r="O150" s="54"/>
      <c r="P150" s="363"/>
      <c r="Q150" s="1"/>
      <c r="R150" s="1"/>
      <c r="S150" s="1"/>
      <c r="T150" s="1"/>
    </row>
    <row r="151" spans="2:21" customFormat="1" ht="16.5" x14ac:dyDescent="0.3">
      <c r="B151" s="340"/>
      <c r="C151" s="383"/>
      <c r="D151" s="383"/>
      <c r="E151" s="328"/>
      <c r="F151" s="386"/>
      <c r="G151" s="340"/>
      <c r="H151" s="227"/>
      <c r="I151" s="14"/>
      <c r="J151" s="14"/>
      <c r="K151" s="14"/>
      <c r="L151" s="14">
        <f t="shared" ref="L151:L164" si="13">J151+K151</f>
        <v>0</v>
      </c>
      <c r="M151" s="54">
        <f t="shared" si="12"/>
        <v>0</v>
      </c>
      <c r="N151" s="54"/>
      <c r="O151" s="54"/>
      <c r="P151" s="364"/>
      <c r="Q151" s="1"/>
      <c r="R151" s="1"/>
      <c r="S151" s="1"/>
      <c r="T151" s="1"/>
    </row>
    <row r="152" spans="2:21" customFormat="1" ht="16.5" x14ac:dyDescent="0.3">
      <c r="B152" s="340"/>
      <c r="C152" s="383"/>
      <c r="D152" s="383"/>
      <c r="E152" s="328"/>
      <c r="F152" s="386"/>
      <c r="G152" s="340"/>
      <c r="H152" s="227"/>
      <c r="I152" s="14"/>
      <c r="J152" s="14"/>
      <c r="K152" s="14"/>
      <c r="L152" s="14">
        <f t="shared" si="13"/>
        <v>0</v>
      </c>
      <c r="M152" s="54">
        <f t="shared" si="12"/>
        <v>0</v>
      </c>
      <c r="N152" s="54"/>
      <c r="O152" s="54"/>
      <c r="P152" s="364"/>
      <c r="Q152" s="1"/>
      <c r="R152" s="1"/>
      <c r="S152" s="1"/>
      <c r="T152" s="1"/>
    </row>
    <row r="153" spans="2:21" customFormat="1" ht="16.5" x14ac:dyDescent="0.3">
      <c r="B153" s="340"/>
      <c r="C153" s="383"/>
      <c r="D153" s="383"/>
      <c r="E153" s="328"/>
      <c r="F153" s="386"/>
      <c r="G153" s="340"/>
      <c r="H153" s="227"/>
      <c r="I153" s="26"/>
      <c r="J153" s="14"/>
      <c r="K153" s="14"/>
      <c r="L153" s="14">
        <f t="shared" si="13"/>
        <v>0</v>
      </c>
      <c r="M153" s="54">
        <f t="shared" si="12"/>
        <v>0</v>
      </c>
      <c r="N153" s="54"/>
      <c r="O153" s="54"/>
      <c r="P153" s="364"/>
      <c r="Q153" s="1"/>
      <c r="R153" s="1"/>
      <c r="S153" s="1"/>
      <c r="T153" s="1"/>
    </row>
    <row r="154" spans="2:21" customFormat="1" ht="16.5" x14ac:dyDescent="0.3">
      <c r="B154" s="340"/>
      <c r="C154" s="384"/>
      <c r="D154" s="384"/>
      <c r="E154" s="328"/>
      <c r="F154" s="387"/>
      <c r="G154" s="341"/>
      <c r="H154" s="264">
        <v>46022</v>
      </c>
      <c r="I154" s="14"/>
      <c r="J154" s="14"/>
      <c r="K154" s="14"/>
      <c r="L154" s="14">
        <f t="shared" si="13"/>
        <v>0</v>
      </c>
      <c r="M154" s="54">
        <f t="shared" si="12"/>
        <v>0</v>
      </c>
      <c r="N154" s="54" t="e">
        <f>SUM(L150:L154)/SUM(I150:I154)</f>
        <v>#DIV/0!</v>
      </c>
      <c r="O154" s="61" t="e">
        <f>XIRR(M150:M154,H150:H154)</f>
        <v>#NUM!</v>
      </c>
      <c r="P154" s="365"/>
      <c r="Q154" s="1"/>
      <c r="R154" s="1"/>
      <c r="S154" s="1"/>
      <c r="T154" s="1"/>
    </row>
    <row r="155" spans="2:21" customFormat="1" ht="16.5" x14ac:dyDescent="0.3">
      <c r="B155" s="340"/>
      <c r="C155" s="388">
        <f>C104</f>
        <v>0</v>
      </c>
      <c r="D155" s="388">
        <f>D104</f>
        <v>0</v>
      </c>
      <c r="E155" s="378" t="str">
        <f>G104</f>
        <v>Comp 27</v>
      </c>
      <c r="F155" s="385">
        <f>I104</f>
        <v>0</v>
      </c>
      <c r="G155" s="339">
        <f>K104</f>
        <v>0</v>
      </c>
      <c r="H155" s="16"/>
      <c r="I155" s="14"/>
      <c r="J155" s="14"/>
      <c r="K155" s="14"/>
      <c r="L155" s="14">
        <f t="shared" si="13"/>
        <v>0</v>
      </c>
      <c r="M155" s="54">
        <f t="shared" si="12"/>
        <v>0</v>
      </c>
      <c r="N155" s="54"/>
      <c r="O155" s="54"/>
      <c r="P155" s="363"/>
      <c r="Q155" s="1"/>
      <c r="R155" s="1"/>
      <c r="S155" s="1"/>
      <c r="T155" s="1"/>
    </row>
    <row r="156" spans="2:21" customFormat="1" ht="16.5" x14ac:dyDescent="0.3">
      <c r="B156" s="340"/>
      <c r="C156" s="383"/>
      <c r="D156" s="383"/>
      <c r="E156" s="328"/>
      <c r="F156" s="386"/>
      <c r="G156" s="340"/>
      <c r="H156" s="16"/>
      <c r="I156" s="14"/>
      <c r="J156" s="14"/>
      <c r="K156" s="14"/>
      <c r="L156" s="14">
        <f t="shared" si="13"/>
        <v>0</v>
      </c>
      <c r="M156" s="54">
        <f t="shared" si="12"/>
        <v>0</v>
      </c>
      <c r="N156" s="54"/>
      <c r="O156" s="54"/>
      <c r="P156" s="364"/>
      <c r="Q156" s="1"/>
      <c r="R156" s="1"/>
      <c r="S156" s="1"/>
      <c r="T156" s="1"/>
    </row>
    <row r="157" spans="2:21" customFormat="1" ht="16.5" x14ac:dyDescent="0.3">
      <c r="B157" s="340"/>
      <c r="C157" s="383"/>
      <c r="D157" s="383"/>
      <c r="E157" s="328"/>
      <c r="F157" s="386"/>
      <c r="G157" s="340"/>
      <c r="H157" s="16"/>
      <c r="I157" s="14"/>
      <c r="J157" s="14"/>
      <c r="K157" s="14"/>
      <c r="L157" s="14">
        <f t="shared" si="13"/>
        <v>0</v>
      </c>
      <c r="M157" s="54">
        <f t="shared" si="12"/>
        <v>0</v>
      </c>
      <c r="N157" s="54"/>
      <c r="O157" s="54"/>
      <c r="P157" s="364"/>
      <c r="Q157" s="1"/>
      <c r="R157" s="1"/>
      <c r="S157" s="1"/>
      <c r="T157" s="1"/>
    </row>
    <row r="158" spans="2:21" customFormat="1" ht="16.5" x14ac:dyDescent="0.3">
      <c r="B158" s="340"/>
      <c r="C158" s="383"/>
      <c r="D158" s="383"/>
      <c r="E158" s="328"/>
      <c r="F158" s="386"/>
      <c r="G158" s="340"/>
      <c r="H158" s="16"/>
      <c r="I158" s="14"/>
      <c r="J158" s="14"/>
      <c r="K158" s="14"/>
      <c r="L158" s="14">
        <f t="shared" si="13"/>
        <v>0</v>
      </c>
      <c r="M158" s="54">
        <f t="shared" si="12"/>
        <v>0</v>
      </c>
      <c r="N158" s="54"/>
      <c r="O158" s="54"/>
      <c r="P158" s="364"/>
      <c r="Q158" s="1"/>
      <c r="R158" s="1"/>
      <c r="S158" s="1"/>
      <c r="T158" s="1"/>
    </row>
    <row r="159" spans="2:21" customFormat="1" ht="16.5" x14ac:dyDescent="0.3">
      <c r="B159" s="340"/>
      <c r="C159" s="384"/>
      <c r="D159" s="384"/>
      <c r="E159" s="328"/>
      <c r="F159" s="387"/>
      <c r="G159" s="341"/>
      <c r="H159" s="264">
        <v>46022</v>
      </c>
      <c r="I159" s="14"/>
      <c r="J159" s="14"/>
      <c r="K159" s="14"/>
      <c r="L159" s="14">
        <f t="shared" si="13"/>
        <v>0</v>
      </c>
      <c r="M159" s="54">
        <f t="shared" si="12"/>
        <v>0</v>
      </c>
      <c r="N159" s="54" t="e">
        <f>SUM(L155:L159)/SUM(I155:I159)</f>
        <v>#DIV/0!</v>
      </c>
      <c r="O159" s="61" t="e">
        <f>XIRR(M155:M159,H155:H159)</f>
        <v>#NUM!</v>
      </c>
      <c r="P159" s="365"/>
      <c r="Q159" s="1"/>
      <c r="R159" s="1"/>
      <c r="S159" s="1"/>
      <c r="T159" s="1"/>
    </row>
    <row r="160" spans="2:21" customFormat="1" ht="16.5" x14ac:dyDescent="0.3">
      <c r="B160" s="340"/>
      <c r="C160" s="388">
        <f>C105</f>
        <v>0</v>
      </c>
      <c r="D160" s="388">
        <f>D105</f>
        <v>0</v>
      </c>
      <c r="E160" s="378" t="str">
        <f>G105</f>
        <v>Comp 28</v>
      </c>
      <c r="F160" s="385">
        <f>I105</f>
        <v>0</v>
      </c>
      <c r="G160" s="339">
        <f>K105</f>
        <v>0</v>
      </c>
      <c r="H160" s="16"/>
      <c r="I160" s="14"/>
      <c r="J160" s="14"/>
      <c r="K160" s="14"/>
      <c r="L160" s="14">
        <f t="shared" si="13"/>
        <v>0</v>
      </c>
      <c r="M160" s="54">
        <f t="shared" si="12"/>
        <v>0</v>
      </c>
      <c r="N160" s="54"/>
      <c r="O160" s="54"/>
      <c r="P160" s="363"/>
      <c r="Q160" s="1"/>
      <c r="R160" s="1"/>
      <c r="S160" s="1"/>
      <c r="T160" s="1"/>
    </row>
    <row r="161" spans="2:20" customFormat="1" ht="16.5" x14ac:dyDescent="0.3">
      <c r="B161" s="340"/>
      <c r="C161" s="383"/>
      <c r="D161" s="383"/>
      <c r="E161" s="328"/>
      <c r="F161" s="386"/>
      <c r="G161" s="340"/>
      <c r="H161" s="16"/>
      <c r="I161" s="14"/>
      <c r="J161" s="14"/>
      <c r="K161" s="14"/>
      <c r="L161" s="14">
        <f t="shared" si="13"/>
        <v>0</v>
      </c>
      <c r="M161" s="54">
        <f t="shared" si="12"/>
        <v>0</v>
      </c>
      <c r="N161" s="54"/>
      <c r="O161" s="54"/>
      <c r="P161" s="364"/>
      <c r="Q161" s="1"/>
      <c r="R161" s="1"/>
      <c r="S161" s="1"/>
      <c r="T161" s="1"/>
    </row>
    <row r="162" spans="2:20" customFormat="1" ht="16.5" x14ac:dyDescent="0.3">
      <c r="B162" s="340"/>
      <c r="C162" s="383"/>
      <c r="D162" s="383"/>
      <c r="E162" s="328"/>
      <c r="F162" s="386"/>
      <c r="G162" s="340"/>
      <c r="H162" s="16"/>
      <c r="I162" s="14"/>
      <c r="J162" s="14"/>
      <c r="K162" s="14"/>
      <c r="L162" s="14">
        <f t="shared" si="13"/>
        <v>0</v>
      </c>
      <c r="M162" s="54">
        <f t="shared" si="12"/>
        <v>0</v>
      </c>
      <c r="N162" s="54"/>
      <c r="O162" s="54"/>
      <c r="P162" s="364"/>
      <c r="Q162" s="1"/>
      <c r="R162" s="1"/>
      <c r="S162" s="1"/>
      <c r="T162" s="1"/>
    </row>
    <row r="163" spans="2:20" customFormat="1" ht="16.5" x14ac:dyDescent="0.3">
      <c r="B163" s="340"/>
      <c r="C163" s="383"/>
      <c r="D163" s="383"/>
      <c r="E163" s="328"/>
      <c r="F163" s="386"/>
      <c r="G163" s="340"/>
      <c r="H163" s="264"/>
      <c r="I163" s="14"/>
      <c r="J163" s="14"/>
      <c r="K163" s="14"/>
      <c r="L163" s="14">
        <f t="shared" si="13"/>
        <v>0</v>
      </c>
      <c r="M163" s="54">
        <f t="shared" si="12"/>
        <v>0</v>
      </c>
      <c r="N163" s="54"/>
      <c r="O163" s="54"/>
      <c r="P163" s="364"/>
      <c r="Q163" s="1"/>
      <c r="R163" s="1"/>
      <c r="S163" s="1"/>
      <c r="T163" s="1"/>
    </row>
    <row r="164" spans="2:20" customFormat="1" ht="16.5" x14ac:dyDescent="0.3">
      <c r="B164" s="341"/>
      <c r="C164" s="384"/>
      <c r="D164" s="384"/>
      <c r="E164" s="328"/>
      <c r="F164" s="387"/>
      <c r="G164" s="341"/>
      <c r="H164" s="264">
        <v>46022</v>
      </c>
      <c r="I164" s="14"/>
      <c r="J164" s="14"/>
      <c r="K164" s="14"/>
      <c r="L164" s="14">
        <f t="shared" si="13"/>
        <v>0</v>
      </c>
      <c r="M164" s="54">
        <f t="shared" si="12"/>
        <v>0</v>
      </c>
      <c r="N164" s="54" t="e">
        <f>SUM(L160:L164)/SUM(I160:I164)</f>
        <v>#DIV/0!</v>
      </c>
      <c r="O164" s="61" t="e">
        <f>XIRR(M160:M164,H160:H164)</f>
        <v>#NUM!</v>
      </c>
      <c r="P164" s="365"/>
      <c r="Q164" s="1"/>
      <c r="R164" s="1"/>
      <c r="S164" s="1"/>
      <c r="T164" s="1"/>
    </row>
    <row r="165" spans="2:20" customFormat="1" ht="16.5" x14ac:dyDescent="0.3">
      <c r="B165" s="358" t="s">
        <v>88</v>
      </c>
      <c r="C165" s="358"/>
      <c r="D165" s="358"/>
      <c r="E165" s="358"/>
      <c r="F165" s="358"/>
      <c r="G165" s="358"/>
      <c r="H165" s="358"/>
      <c r="I165" s="58">
        <f>SUM(I150:I164)</f>
        <v>0</v>
      </c>
      <c r="J165" s="58">
        <f>SUM(J150:J164)</f>
        <v>0</v>
      </c>
      <c r="K165" s="58">
        <f t="shared" ref="K165" si="14">SUM(K150:K164)</f>
        <v>0</v>
      </c>
      <c r="L165" s="58">
        <f>SUM(L150:L164)</f>
        <v>0</v>
      </c>
      <c r="M165" s="58">
        <f>SUM(M150:M164)</f>
        <v>0</v>
      </c>
      <c r="N165" s="59" t="e">
        <f>SUM(L165)/SUM(I165)</f>
        <v>#DIV/0!</v>
      </c>
      <c r="O165" s="60" t="e">
        <f>XIRR(M150:M164,H150:H164)</f>
        <v>#NUM!</v>
      </c>
      <c r="P165" s="60"/>
      <c r="Q165" s="1"/>
      <c r="R165" s="1"/>
      <c r="S165" s="1"/>
      <c r="T165" s="1"/>
    </row>
  </sheetData>
  <mergeCells count="140">
    <mergeCell ref="G142:G146"/>
    <mergeCell ref="G137:G141"/>
    <mergeCell ref="G132:G136"/>
    <mergeCell ref="G160:G164"/>
    <mergeCell ref="G155:G159"/>
    <mergeCell ref="G150:G154"/>
    <mergeCell ref="G42:G46"/>
    <mergeCell ref="G47:G51"/>
    <mergeCell ref="G65:G69"/>
    <mergeCell ref="G60:G64"/>
    <mergeCell ref="G55:G59"/>
    <mergeCell ref="G83:G87"/>
    <mergeCell ref="G78:G82"/>
    <mergeCell ref="G73:G77"/>
    <mergeCell ref="G124:G128"/>
    <mergeCell ref="G119:G123"/>
    <mergeCell ref="G114:G118"/>
    <mergeCell ref="B70:H70"/>
    <mergeCell ref="C60:C64"/>
    <mergeCell ref="D60:D64"/>
    <mergeCell ref="E60:E64"/>
    <mergeCell ref="F60:F64"/>
    <mergeCell ref="C65:C69"/>
    <mergeCell ref="D65:D69"/>
    <mergeCell ref="C160:C164"/>
    <mergeCell ref="D160:D164"/>
    <mergeCell ref="E160:E164"/>
    <mergeCell ref="F160:F164"/>
    <mergeCell ref="B165:H165"/>
    <mergeCell ref="B147:H147"/>
    <mergeCell ref="B150:B164"/>
    <mergeCell ref="C150:C154"/>
    <mergeCell ref="D150:D154"/>
    <mergeCell ref="E150:E154"/>
    <mergeCell ref="F150:F154"/>
    <mergeCell ref="C155:C159"/>
    <mergeCell ref="D155:D159"/>
    <mergeCell ref="E155:E159"/>
    <mergeCell ref="F155:F159"/>
    <mergeCell ref="D137:D141"/>
    <mergeCell ref="E137:E141"/>
    <mergeCell ref="F137:F141"/>
    <mergeCell ref="C142:C146"/>
    <mergeCell ref="D142:D146"/>
    <mergeCell ref="E142:E146"/>
    <mergeCell ref="F142:F146"/>
    <mergeCell ref="D124:D128"/>
    <mergeCell ref="E124:E128"/>
    <mergeCell ref="F124:F128"/>
    <mergeCell ref="B129:H129"/>
    <mergeCell ref="B132:B146"/>
    <mergeCell ref="C132:C136"/>
    <mergeCell ref="D132:D136"/>
    <mergeCell ref="E132:E136"/>
    <mergeCell ref="F132:F136"/>
    <mergeCell ref="C137:C141"/>
    <mergeCell ref="B114:B128"/>
    <mergeCell ref="C114:C118"/>
    <mergeCell ref="D114:D118"/>
    <mergeCell ref="E114:E118"/>
    <mergeCell ref="F114:F118"/>
    <mergeCell ref="C119:C123"/>
    <mergeCell ref="D119:D123"/>
    <mergeCell ref="E119:E123"/>
    <mergeCell ref="F119:F123"/>
    <mergeCell ref="C124:C128"/>
    <mergeCell ref="B98:B102"/>
    <mergeCell ref="B103:B107"/>
    <mergeCell ref="B108:H108"/>
    <mergeCell ref="C83:C87"/>
    <mergeCell ref="D83:D87"/>
    <mergeCell ref="E83:E87"/>
    <mergeCell ref="F83:F87"/>
    <mergeCell ref="B88:H88"/>
    <mergeCell ref="B93:B97"/>
    <mergeCell ref="B73:B87"/>
    <mergeCell ref="C73:C77"/>
    <mergeCell ref="D73:D77"/>
    <mergeCell ref="E73:E77"/>
    <mergeCell ref="F73:F77"/>
    <mergeCell ref="C78:C82"/>
    <mergeCell ref="D78:D82"/>
    <mergeCell ref="E78:E82"/>
    <mergeCell ref="F78:F82"/>
    <mergeCell ref="E65:E69"/>
    <mergeCell ref="F65:F69"/>
    <mergeCell ref="C47:C51"/>
    <mergeCell ref="D47:D51"/>
    <mergeCell ref="E47:E51"/>
    <mergeCell ref="F47:F51"/>
    <mergeCell ref="B52:H52"/>
    <mergeCell ref="B55:B69"/>
    <mergeCell ref="C55:C59"/>
    <mergeCell ref="D55:D59"/>
    <mergeCell ref="E55:E59"/>
    <mergeCell ref="F55:F59"/>
    <mergeCell ref="B5:B9"/>
    <mergeCell ref="B10:B14"/>
    <mergeCell ref="B15:B19"/>
    <mergeCell ref="B20:H20"/>
    <mergeCell ref="B27:B51"/>
    <mergeCell ref="C27:C31"/>
    <mergeCell ref="D27:D31"/>
    <mergeCell ref="E27:E31"/>
    <mergeCell ref="F27:F31"/>
    <mergeCell ref="C32:C36"/>
    <mergeCell ref="D32:D36"/>
    <mergeCell ref="E32:E36"/>
    <mergeCell ref="F32:F36"/>
    <mergeCell ref="C37:C41"/>
    <mergeCell ref="D37:D41"/>
    <mergeCell ref="E37:E41"/>
    <mergeCell ref="F37:F41"/>
    <mergeCell ref="C42:C46"/>
    <mergeCell ref="D42:D46"/>
    <mergeCell ref="E42:E46"/>
    <mergeCell ref="F42:F46"/>
    <mergeCell ref="G27:G31"/>
    <mergeCell ref="G32:G36"/>
    <mergeCell ref="G37:G41"/>
    <mergeCell ref="N27:N31"/>
    <mergeCell ref="N32:N36"/>
    <mergeCell ref="N37:N41"/>
    <mergeCell ref="N42:N46"/>
    <mergeCell ref="N47:N51"/>
    <mergeCell ref="N55:N59"/>
    <mergeCell ref="N60:N64"/>
    <mergeCell ref="N65:N69"/>
    <mergeCell ref="N73:N77"/>
    <mergeCell ref="P150:P154"/>
    <mergeCell ref="P155:P159"/>
    <mergeCell ref="P160:P164"/>
    <mergeCell ref="N78:N82"/>
    <mergeCell ref="N83:N87"/>
    <mergeCell ref="P114:P118"/>
    <mergeCell ref="P119:P123"/>
    <mergeCell ref="P124:P128"/>
    <mergeCell ref="P132:P136"/>
    <mergeCell ref="P137:P141"/>
    <mergeCell ref="P142:P146"/>
  </mergeCells>
  <phoneticPr fontId="1" type="noConversion"/>
  <pageMargins left="0.7" right="0.7" top="0.75" bottom="0.75" header="0.3" footer="0.3"/>
  <pageSetup paperSize="9" scale="3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4"/>
  <sheetViews>
    <sheetView showGridLines="0" zoomScale="80" zoomScaleNormal="80" workbookViewId="0">
      <selection activeCell="H16" sqref="H16"/>
    </sheetView>
  </sheetViews>
  <sheetFormatPr defaultRowHeight="16.5" x14ac:dyDescent="0.3"/>
  <cols>
    <col min="1" max="1" width="3.625" customWidth="1"/>
    <col min="2" max="2" width="19.25" style="34" customWidth="1"/>
    <col min="3" max="7" width="19.25" customWidth="1"/>
    <col min="8" max="8" width="22.875" customWidth="1"/>
    <col min="9" max="9" width="23.75" customWidth="1"/>
    <col min="10" max="10" width="19.25" customWidth="1"/>
    <col min="11" max="20" width="18.75" customWidth="1"/>
  </cols>
  <sheetData>
    <row r="2" spans="2:15" x14ac:dyDescent="0.3">
      <c r="B2" s="146" t="s">
        <v>140</v>
      </c>
      <c r="C2" s="5"/>
      <c r="D2" s="5"/>
      <c r="E2" s="5"/>
      <c r="F2" s="5"/>
      <c r="G2" s="50"/>
      <c r="H2" s="5"/>
      <c r="I2" s="5"/>
      <c r="J2" s="2"/>
      <c r="K2" s="2"/>
      <c r="L2" s="2"/>
      <c r="M2" s="2"/>
      <c r="N2" s="2"/>
      <c r="O2" s="2"/>
    </row>
    <row r="3" spans="2:15" x14ac:dyDescent="0.3">
      <c r="B3" s="75" t="s">
        <v>3</v>
      </c>
      <c r="C3" s="75" t="s">
        <v>2</v>
      </c>
      <c r="D3" s="75" t="s">
        <v>1</v>
      </c>
      <c r="E3" s="75" t="s">
        <v>55</v>
      </c>
      <c r="F3" s="75" t="s">
        <v>75</v>
      </c>
      <c r="G3" s="75" t="s">
        <v>119</v>
      </c>
      <c r="H3" s="75" t="s">
        <v>59</v>
      </c>
      <c r="I3" s="75" t="s">
        <v>60</v>
      </c>
      <c r="J3" s="75" t="s">
        <v>122</v>
      </c>
      <c r="K3" s="75" t="s">
        <v>62</v>
      </c>
      <c r="L3" s="75" t="s">
        <v>63</v>
      </c>
      <c r="M3" s="75" t="s">
        <v>64</v>
      </c>
      <c r="N3" s="75" t="s">
        <v>65</v>
      </c>
      <c r="O3" s="75" t="s">
        <v>61</v>
      </c>
    </row>
    <row r="4" spans="2:15" x14ac:dyDescent="0.3">
      <c r="B4" s="339" t="s">
        <v>52</v>
      </c>
      <c r="C4" s="18"/>
      <c r="D4" s="18" t="str">
        <f>D11</f>
        <v>OOO</v>
      </c>
      <c r="E4" s="19"/>
      <c r="F4" s="17"/>
      <c r="G4" s="62">
        <f>N11</f>
        <v>15.164383561643834</v>
      </c>
      <c r="H4" s="62">
        <f>L11</f>
        <v>15.008219178082191</v>
      </c>
      <c r="I4" s="17"/>
      <c r="J4" s="17"/>
      <c r="K4" s="17"/>
      <c r="L4" s="17"/>
      <c r="M4" s="17"/>
      <c r="N4" s="17"/>
      <c r="O4" s="17"/>
    </row>
    <row r="5" spans="2:15" x14ac:dyDescent="0.3">
      <c r="B5" s="340"/>
      <c r="C5" s="19"/>
      <c r="D5" s="49" t="str">
        <f>D14</f>
        <v>XXX</v>
      </c>
      <c r="E5" s="19"/>
      <c r="F5" s="17"/>
      <c r="G5" s="62">
        <f>N14</f>
        <v>15.534246575342465</v>
      </c>
      <c r="H5" s="62">
        <f>L14</f>
        <v>15.008219178082191</v>
      </c>
      <c r="I5" s="17"/>
      <c r="J5" s="17"/>
      <c r="K5" s="17"/>
      <c r="L5" s="17"/>
      <c r="M5" s="17"/>
      <c r="N5" s="17"/>
      <c r="O5" s="17"/>
    </row>
    <row r="6" spans="2:15" x14ac:dyDescent="0.3">
      <c r="B6" s="340"/>
      <c r="C6" s="19"/>
      <c r="D6" s="19"/>
      <c r="E6" s="19"/>
      <c r="F6" s="17"/>
      <c r="G6" s="62"/>
      <c r="H6" s="62"/>
      <c r="I6" s="17"/>
      <c r="J6" s="17"/>
      <c r="K6" s="17"/>
      <c r="L6" s="17"/>
      <c r="M6" s="17"/>
      <c r="N6" s="17"/>
      <c r="O6" s="17"/>
    </row>
    <row r="7" spans="2:15" x14ac:dyDescent="0.3">
      <c r="B7" s="341"/>
      <c r="C7" s="329" t="s">
        <v>27</v>
      </c>
      <c r="D7" s="330"/>
      <c r="E7" s="330"/>
      <c r="F7" s="331"/>
      <c r="G7" s="86">
        <f>+AVERAGE(G4:G6)</f>
        <v>15.34931506849315</v>
      </c>
      <c r="H7" s="86">
        <f>+AVERAGE(H4:H6)</f>
        <v>15.008219178082191</v>
      </c>
      <c r="I7" s="329"/>
      <c r="J7" s="330"/>
      <c r="K7" s="330"/>
      <c r="L7" s="330"/>
      <c r="M7" s="330"/>
      <c r="N7" s="330"/>
      <c r="O7" s="331"/>
    </row>
    <row r="9" spans="2:15" x14ac:dyDescent="0.3">
      <c r="B9" s="146" t="s">
        <v>243</v>
      </c>
      <c r="C9" s="5"/>
    </row>
    <row r="10" spans="2:15" x14ac:dyDescent="0.3">
      <c r="B10" s="75" t="s">
        <v>3</v>
      </c>
      <c r="C10" s="75" t="s">
        <v>72</v>
      </c>
      <c r="D10" s="75" t="s">
        <v>54</v>
      </c>
      <c r="E10" s="75" t="s">
        <v>66</v>
      </c>
      <c r="F10" s="196" t="s">
        <v>391</v>
      </c>
      <c r="G10" s="75" t="s">
        <v>57</v>
      </c>
      <c r="H10" s="75" t="s">
        <v>53</v>
      </c>
      <c r="I10" s="75" t="s">
        <v>67</v>
      </c>
      <c r="J10" s="75" t="s">
        <v>68</v>
      </c>
      <c r="K10" s="75" t="s">
        <v>58</v>
      </c>
      <c r="L10" s="75" t="s">
        <v>69</v>
      </c>
      <c r="M10" s="75" t="s">
        <v>120</v>
      </c>
      <c r="N10" s="75" t="s">
        <v>121</v>
      </c>
    </row>
    <row r="11" spans="2:15" x14ac:dyDescent="0.3">
      <c r="B11" s="339" t="s">
        <v>52</v>
      </c>
      <c r="C11" s="305"/>
      <c r="D11" s="305" t="s">
        <v>56</v>
      </c>
      <c r="E11" s="126" t="s">
        <v>147</v>
      </c>
      <c r="F11" s="126"/>
      <c r="G11" s="19"/>
      <c r="H11" s="19"/>
      <c r="I11" s="19"/>
      <c r="J11" s="20">
        <v>40544</v>
      </c>
      <c r="K11" s="20">
        <v>46022</v>
      </c>
      <c r="L11" s="63">
        <f>(K11-J11)/365</f>
        <v>15.008219178082191</v>
      </c>
      <c r="M11" s="21" t="s">
        <v>97</v>
      </c>
      <c r="N11" s="64">
        <f>SUMIF(M11:M13,"A",L11:L13)+(SUMIF(M11:M13,"B",L11:L13)*0.5)</f>
        <v>15.164383561643834</v>
      </c>
    </row>
    <row r="12" spans="2:15" x14ac:dyDescent="0.3">
      <c r="B12" s="340"/>
      <c r="C12" s="395"/>
      <c r="D12" s="395"/>
      <c r="E12" s="19"/>
      <c r="F12" s="19"/>
      <c r="G12" s="19"/>
      <c r="H12" s="19"/>
      <c r="I12" s="19"/>
      <c r="J12" s="20">
        <v>40118</v>
      </c>
      <c r="K12" s="20">
        <v>40232</v>
      </c>
      <c r="L12" s="63">
        <f>(K12-J12)/365</f>
        <v>0.31232876712328766</v>
      </c>
      <c r="M12" s="21" t="s">
        <v>101</v>
      </c>
      <c r="N12" s="22"/>
    </row>
    <row r="13" spans="2:15" x14ac:dyDescent="0.3">
      <c r="B13" s="340"/>
      <c r="C13" s="306"/>
      <c r="D13" s="306"/>
      <c r="E13" s="19"/>
      <c r="F13" s="19"/>
      <c r="G13" s="19"/>
      <c r="H13" s="19"/>
      <c r="I13" s="19"/>
      <c r="J13" s="20">
        <v>39847</v>
      </c>
      <c r="K13" s="20">
        <v>40117</v>
      </c>
      <c r="L13" s="63">
        <f>(K13-J13)/365</f>
        <v>0.73972602739726023</v>
      </c>
      <c r="M13" s="21" t="s">
        <v>70</v>
      </c>
      <c r="N13" s="23"/>
    </row>
    <row r="14" spans="2:15" x14ac:dyDescent="0.3">
      <c r="B14" s="340"/>
      <c r="C14" s="305"/>
      <c r="D14" s="305" t="s">
        <v>146</v>
      </c>
      <c r="E14" s="126" t="s">
        <v>147</v>
      </c>
      <c r="F14" s="126"/>
      <c r="G14" s="19"/>
      <c r="H14" s="19"/>
      <c r="I14" s="19"/>
      <c r="J14" s="20">
        <v>40544</v>
      </c>
      <c r="K14" s="20">
        <v>46022</v>
      </c>
      <c r="L14" s="63">
        <f>(K14-J14)/365</f>
        <v>15.008219178082191</v>
      </c>
      <c r="M14" s="21" t="s">
        <v>148</v>
      </c>
      <c r="N14" s="64">
        <f>SUMIF(M14:M16,"A",L14:L16)+(SUMIF(M14:M16,"B",L14:L16)*0.5)</f>
        <v>15.534246575342465</v>
      </c>
    </row>
    <row r="15" spans="2:15" x14ac:dyDescent="0.3">
      <c r="B15" s="340"/>
      <c r="C15" s="395"/>
      <c r="D15" s="395"/>
      <c r="E15" s="19"/>
      <c r="F15" s="19"/>
      <c r="G15" s="19"/>
      <c r="H15" s="19"/>
      <c r="I15" s="19"/>
      <c r="J15" s="20">
        <v>40118</v>
      </c>
      <c r="K15" s="20">
        <v>40232</v>
      </c>
      <c r="L15" s="63">
        <f>(K15-J15)/365</f>
        <v>0.31232876712328766</v>
      </c>
      <c r="M15" s="21" t="s">
        <v>149</v>
      </c>
      <c r="N15" s="87"/>
    </row>
    <row r="16" spans="2:15" x14ac:dyDescent="0.3">
      <c r="B16" s="341"/>
      <c r="C16" s="306"/>
      <c r="D16" s="306"/>
      <c r="E16" s="19"/>
      <c r="F16" s="19"/>
      <c r="G16" s="19"/>
      <c r="H16" s="19"/>
      <c r="I16" s="19"/>
      <c r="J16" s="20">
        <v>39847</v>
      </c>
      <c r="K16" s="20">
        <v>40117</v>
      </c>
      <c r="L16" s="63">
        <f t="shared" ref="L16" si="0">(K16-J16)/365</f>
        <v>0.73972602739726023</v>
      </c>
      <c r="M16" s="21" t="s">
        <v>150</v>
      </c>
      <c r="N16" s="206"/>
    </row>
    <row r="17" spans="2:12" ht="15.75" customHeight="1" x14ac:dyDescent="0.3">
      <c r="B17" s="34" t="s">
        <v>100</v>
      </c>
      <c r="L17" s="7"/>
    </row>
    <row r="18" spans="2:12" ht="15.75" customHeight="1" x14ac:dyDescent="0.3">
      <c r="B18" s="218" t="s">
        <v>522</v>
      </c>
      <c r="C18" s="34"/>
      <c r="D18" s="34"/>
      <c r="E18" s="34"/>
      <c r="F18" s="34"/>
      <c r="G18" s="34"/>
      <c r="H18" s="34"/>
      <c r="I18" s="34"/>
      <c r="J18" s="34"/>
      <c r="K18" s="34"/>
      <c r="L18" s="7"/>
    </row>
    <row r="19" spans="2:12" x14ac:dyDescent="0.3">
      <c r="B19" s="34" t="s">
        <v>392</v>
      </c>
      <c r="C19" s="34"/>
      <c r="D19" s="34"/>
      <c r="E19" s="34"/>
      <c r="F19" s="34"/>
      <c r="G19" s="34"/>
      <c r="H19" s="34"/>
      <c r="I19" s="34"/>
      <c r="J19" s="34"/>
      <c r="K19" s="34"/>
    </row>
    <row r="20" spans="2:12" x14ac:dyDescent="0.3">
      <c r="C20" s="34"/>
      <c r="D20" s="34"/>
      <c r="E20" s="34"/>
      <c r="F20" s="34"/>
      <c r="G20" s="34"/>
      <c r="H20" s="34"/>
      <c r="I20" s="34"/>
      <c r="J20" s="34"/>
      <c r="K20" s="34"/>
    </row>
    <row r="21" spans="2:12" x14ac:dyDescent="0.3">
      <c r="B21" s="48" t="s">
        <v>521</v>
      </c>
      <c r="C21" s="34"/>
      <c r="D21" s="34"/>
      <c r="E21" s="34"/>
      <c r="F21" s="34"/>
      <c r="G21" s="34"/>
      <c r="H21" s="34"/>
      <c r="I21" s="34"/>
      <c r="J21" s="34"/>
      <c r="K21" s="34"/>
    </row>
    <row r="22" spans="2:12" ht="33" x14ac:dyDescent="0.3">
      <c r="B22" s="75" t="s">
        <v>414</v>
      </c>
      <c r="C22" s="75" t="s">
        <v>1</v>
      </c>
      <c r="D22" s="75" t="s">
        <v>2</v>
      </c>
      <c r="E22" s="114" t="s">
        <v>415</v>
      </c>
      <c r="F22" s="114" t="s">
        <v>416</v>
      </c>
      <c r="G22" s="75" t="s">
        <v>417</v>
      </c>
      <c r="H22" s="34"/>
      <c r="I22" s="34"/>
      <c r="J22" s="34"/>
      <c r="K22" s="34"/>
    </row>
    <row r="23" spans="2:12" x14ac:dyDescent="0.3">
      <c r="B23" s="223"/>
      <c r="C23" s="16"/>
      <c r="D23" s="16"/>
      <c r="E23" s="16"/>
      <c r="F23" s="16"/>
      <c r="G23" s="16"/>
      <c r="H23" s="34"/>
      <c r="I23" s="34"/>
      <c r="J23" s="34"/>
      <c r="K23" s="34"/>
    </row>
    <row r="24" spans="2:12" x14ac:dyDescent="0.3">
      <c r="B24" s="223"/>
      <c r="C24" s="16"/>
      <c r="D24" s="16"/>
      <c r="E24" s="16"/>
      <c r="F24" s="16"/>
      <c r="G24" s="16"/>
      <c r="H24" s="34"/>
      <c r="I24" s="34"/>
      <c r="J24" s="34"/>
      <c r="K24" s="34"/>
    </row>
    <row r="25" spans="2:12" x14ac:dyDescent="0.3">
      <c r="B25" s="223"/>
      <c r="C25" s="16"/>
      <c r="D25" s="16"/>
      <c r="E25" s="16"/>
      <c r="F25" s="16"/>
      <c r="G25" s="16"/>
      <c r="H25" s="34"/>
      <c r="I25" s="34"/>
      <c r="J25" s="34"/>
      <c r="K25" s="34"/>
    </row>
    <row r="26" spans="2:12" x14ac:dyDescent="0.3">
      <c r="B26" s="223"/>
      <c r="C26" s="16"/>
      <c r="D26" s="16"/>
      <c r="E26" s="16"/>
      <c r="F26" s="16"/>
      <c r="G26" s="16"/>
      <c r="H26" s="34"/>
      <c r="I26" s="34"/>
      <c r="J26" s="34"/>
      <c r="K26" s="34"/>
    </row>
    <row r="27" spans="2:12" x14ac:dyDescent="0.3">
      <c r="B27" s="223"/>
      <c r="C27" s="16"/>
      <c r="D27" s="16"/>
      <c r="E27" s="16"/>
      <c r="F27" s="16"/>
      <c r="G27" s="16"/>
      <c r="H27" s="34"/>
      <c r="I27" s="34"/>
      <c r="J27" s="34"/>
      <c r="K27" s="34"/>
    </row>
    <row r="28" spans="2:12" x14ac:dyDescent="0.3">
      <c r="B28" s="223"/>
      <c r="C28" s="16"/>
      <c r="D28" s="16"/>
      <c r="E28" s="16"/>
      <c r="F28" s="16"/>
      <c r="G28" s="16"/>
      <c r="H28" s="34"/>
      <c r="I28" s="34"/>
      <c r="J28" s="34"/>
      <c r="K28" s="34"/>
    </row>
    <row r="29" spans="2:12" x14ac:dyDescent="0.3">
      <c r="B29" s="223"/>
      <c r="C29" s="136"/>
      <c r="D29" s="136"/>
      <c r="E29" s="136"/>
      <c r="F29" s="136"/>
      <c r="G29" s="136"/>
      <c r="H29" s="34"/>
      <c r="I29" s="34"/>
      <c r="J29" s="34"/>
      <c r="K29" s="34"/>
    </row>
    <row r="30" spans="2:12" x14ac:dyDescent="0.3">
      <c r="B30" s="223"/>
      <c r="C30" s="136"/>
      <c r="D30" s="136"/>
      <c r="E30" s="136"/>
      <c r="F30" s="136"/>
      <c r="G30" s="136"/>
      <c r="H30" s="34"/>
      <c r="I30" s="34"/>
      <c r="J30" s="34"/>
      <c r="K30" s="34"/>
    </row>
    <row r="31" spans="2:12" x14ac:dyDescent="0.3">
      <c r="B31" s="223"/>
      <c r="C31" s="136"/>
      <c r="D31" s="136"/>
      <c r="E31" s="136"/>
      <c r="F31" s="136"/>
      <c r="G31" s="136"/>
      <c r="H31" s="34"/>
      <c r="I31" s="34"/>
      <c r="J31" s="34"/>
      <c r="K31" s="34"/>
    </row>
    <row r="32" spans="2:12" x14ac:dyDescent="0.3">
      <c r="B32" s="205" t="s">
        <v>455</v>
      </c>
      <c r="C32" s="275"/>
      <c r="D32" s="276"/>
      <c r="E32" s="34"/>
      <c r="F32" s="34"/>
      <c r="G32" s="34"/>
      <c r="H32" s="34"/>
      <c r="I32" s="34"/>
      <c r="J32" s="34"/>
      <c r="K32" s="34"/>
    </row>
    <row r="33" spans="2:12" x14ac:dyDescent="0.3">
      <c r="B33" s="34" t="s">
        <v>418</v>
      </c>
      <c r="C33" s="34"/>
      <c r="D33" s="34"/>
      <c r="E33" s="34"/>
      <c r="F33" s="34"/>
      <c r="G33" s="34"/>
      <c r="H33" s="34"/>
      <c r="I33" s="34"/>
      <c r="J33" s="34"/>
      <c r="K33" s="34"/>
    </row>
    <row r="34" spans="2:12" x14ac:dyDescent="0.3">
      <c r="C34" s="34"/>
      <c r="D34" s="34"/>
      <c r="E34" s="34"/>
      <c r="F34" s="34"/>
      <c r="G34" s="34"/>
      <c r="H34" s="34"/>
      <c r="I34" s="34"/>
      <c r="J34" s="34"/>
      <c r="K34" s="34"/>
    </row>
    <row r="35" spans="2:12" x14ac:dyDescent="0.3">
      <c r="B35" s="45" t="s">
        <v>395</v>
      </c>
      <c r="C35" s="254"/>
      <c r="D35" s="254"/>
      <c r="E35" s="34"/>
      <c r="F35" s="34"/>
      <c r="G35" s="34"/>
      <c r="H35" s="34"/>
      <c r="I35" s="34"/>
      <c r="J35" s="34"/>
      <c r="K35" s="277"/>
    </row>
    <row r="36" spans="2:12" ht="16.5" customHeight="1" x14ac:dyDescent="0.3">
      <c r="B36" s="392" t="s">
        <v>396</v>
      </c>
      <c r="C36" s="392" t="s">
        <v>433</v>
      </c>
      <c r="D36" s="392" t="s">
        <v>397</v>
      </c>
      <c r="E36" s="392" t="s">
        <v>398</v>
      </c>
      <c r="F36" s="392" t="s">
        <v>399</v>
      </c>
      <c r="G36" s="399" t="s">
        <v>400</v>
      </c>
      <c r="H36" s="400"/>
      <c r="I36" s="399" t="s">
        <v>401</v>
      </c>
      <c r="J36" s="400"/>
      <c r="K36" s="392" t="s">
        <v>402</v>
      </c>
      <c r="L36" s="396" t="s">
        <v>523</v>
      </c>
    </row>
    <row r="37" spans="2:12" x14ac:dyDescent="0.3">
      <c r="B37" s="393"/>
      <c r="C37" s="393"/>
      <c r="D37" s="393"/>
      <c r="E37" s="393"/>
      <c r="F37" s="393"/>
      <c r="G37" s="401"/>
      <c r="H37" s="402"/>
      <c r="I37" s="401"/>
      <c r="J37" s="402"/>
      <c r="K37" s="393"/>
      <c r="L37" s="397"/>
    </row>
    <row r="38" spans="2:12" x14ac:dyDescent="0.3">
      <c r="B38" s="394"/>
      <c r="C38" s="394"/>
      <c r="D38" s="394"/>
      <c r="E38" s="394"/>
      <c r="F38" s="394"/>
      <c r="G38" s="114" t="s">
        <v>403</v>
      </c>
      <c r="H38" s="75" t="s">
        <v>404</v>
      </c>
      <c r="I38" s="114" t="s">
        <v>405</v>
      </c>
      <c r="J38" s="114" t="s">
        <v>406</v>
      </c>
      <c r="K38" s="394"/>
      <c r="L38" s="398"/>
    </row>
    <row r="39" spans="2:12" x14ac:dyDescent="0.3">
      <c r="B39" s="223" t="s">
        <v>73</v>
      </c>
      <c r="C39" s="223"/>
      <c r="D39" s="223" t="s">
        <v>407</v>
      </c>
      <c r="E39" s="223"/>
      <c r="F39" s="223"/>
      <c r="G39" s="223" t="s">
        <v>408</v>
      </c>
      <c r="H39" s="223">
        <v>3</v>
      </c>
      <c r="I39" s="223" t="s">
        <v>409</v>
      </c>
      <c r="J39" s="223">
        <v>2</v>
      </c>
      <c r="K39" s="268">
        <f>J39/H39</f>
        <v>0.66666666666666663</v>
      </c>
      <c r="L39" s="195"/>
    </row>
    <row r="40" spans="2:12" x14ac:dyDescent="0.3">
      <c r="B40" s="223" t="s">
        <v>411</v>
      </c>
      <c r="C40" s="223"/>
      <c r="D40" s="223" t="s">
        <v>412</v>
      </c>
      <c r="E40" s="223"/>
      <c r="F40" s="223"/>
      <c r="G40" s="223" t="s">
        <v>118</v>
      </c>
      <c r="H40" s="223">
        <v>3</v>
      </c>
      <c r="I40" s="223" t="s">
        <v>408</v>
      </c>
      <c r="J40" s="223">
        <v>3</v>
      </c>
      <c r="K40" s="268">
        <f>J40/H40</f>
        <v>1</v>
      </c>
      <c r="L40" s="195"/>
    </row>
    <row r="41" spans="2:12" x14ac:dyDescent="0.3">
      <c r="B41" s="223" t="s">
        <v>410</v>
      </c>
      <c r="C41" s="223"/>
      <c r="D41" s="223" t="s">
        <v>413</v>
      </c>
      <c r="E41" s="223"/>
      <c r="F41" s="223"/>
      <c r="G41" s="223"/>
      <c r="H41" s="223"/>
      <c r="I41" s="223"/>
      <c r="J41" s="223"/>
      <c r="K41" s="268" t="e">
        <f>J41/H41</f>
        <v>#DIV/0!</v>
      </c>
      <c r="L41" s="195"/>
    </row>
    <row r="42" spans="2:12" x14ac:dyDescent="0.3">
      <c r="B42" s="329" t="s">
        <v>27</v>
      </c>
      <c r="C42" s="330"/>
      <c r="D42" s="330"/>
      <c r="E42" s="330"/>
      <c r="F42" s="330"/>
      <c r="G42" s="330"/>
      <c r="H42" s="330"/>
      <c r="I42" s="330"/>
      <c r="J42" s="331"/>
      <c r="K42" s="204" t="e">
        <f>AVERAGE(K39:K41)</f>
        <v>#DIV/0!</v>
      </c>
      <c r="L42" s="204"/>
    </row>
    <row r="43" spans="2:12" x14ac:dyDescent="0.3">
      <c r="B43" s="205" t="s">
        <v>456</v>
      </c>
    </row>
    <row r="44" spans="2:12" x14ac:dyDescent="0.3">
      <c r="B44" s="34" t="s">
        <v>280</v>
      </c>
    </row>
  </sheetData>
  <mergeCells count="18">
    <mergeCell ref="B42:J42"/>
    <mergeCell ref="K36:K38"/>
    <mergeCell ref="B36:B38"/>
    <mergeCell ref="F36:F38"/>
    <mergeCell ref="E36:E38"/>
    <mergeCell ref="D36:D38"/>
    <mergeCell ref="G36:H37"/>
    <mergeCell ref="I36:J37"/>
    <mergeCell ref="I7:O7"/>
    <mergeCell ref="B4:B7"/>
    <mergeCell ref="C36:C38"/>
    <mergeCell ref="C7:F7"/>
    <mergeCell ref="C11:C13"/>
    <mergeCell ref="D11:D13"/>
    <mergeCell ref="B11:B16"/>
    <mergeCell ref="D14:D16"/>
    <mergeCell ref="C14:C16"/>
    <mergeCell ref="L36:L3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</vt:i4>
      </vt:variant>
    </vt:vector>
  </HeadingPairs>
  <TitlesOfParts>
    <vt:vector size="12" baseType="lpstr">
      <vt:lpstr>※ 유의사항</vt:lpstr>
      <vt:lpstr>※ 증빙서류 제출 방법</vt:lpstr>
      <vt:lpstr>0. 펀드요약(작성불요)</vt:lpstr>
      <vt:lpstr>1. 개요</vt:lpstr>
      <vt:lpstr>2. 청산펀드</vt:lpstr>
      <vt:lpstr>2.-(1) 현금흐름(청산펀드)</vt:lpstr>
      <vt:lpstr>3. 운용중인 펀드</vt:lpstr>
      <vt:lpstr>3-(1). 세부투자 현황(운용중인 펀드)</vt:lpstr>
      <vt:lpstr>3.-(2) 현금흐름(운용중인 펀드)</vt:lpstr>
      <vt:lpstr>4. 운용인력 성과</vt:lpstr>
      <vt:lpstr>5. 운용인력 현황 및 유지율</vt:lpstr>
      <vt:lpstr>'4. 운용인력 성과'!Print_Area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2026-07-09T08:36:59Z</dcterms:modified>
</cp:coreProperties>
</file>