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3CCB876E-2C9B-436E-A962-2B29C681E4C6}" xr6:coauthVersionLast="47" xr6:coauthVersionMax="47" xr10:uidLastSave="{00000000-0000-0000-0000-000000000000}"/>
  <bookViews>
    <workbookView xWindow="-28920" yWindow="-120" windowWidth="29040" windowHeight="15840" tabRatio="845" activeTab="1" xr2:uid="{00000000-000D-0000-FFFF-FFFF00000000}"/>
  </bookViews>
  <sheets>
    <sheet name="※ 유의사항" sheetId="17" r:id="rId1"/>
    <sheet name="0. 펀드요약(작성불요)" sheetId="20" r:id="rId2"/>
    <sheet name="1. 개요" sheetId="4" r:id="rId3"/>
    <sheet name="2. 청산펀드" sheetId="3" r:id="rId4"/>
    <sheet name="2-(1). 현금흐름(청산펀드)" sheetId="22" r:id="rId5"/>
    <sheet name="3. 운용중인 펀드" sheetId="21" r:id="rId6"/>
    <sheet name="3-(1). 세부투자 현황(운용중인 펀드)" sheetId="5" r:id="rId7"/>
    <sheet name="3-(2). 현금흐름(운용중인 펀드)" sheetId="19" r:id="rId8"/>
    <sheet name="4. 운용인력 성과" sheetId="25" r:id="rId9"/>
    <sheet name="4-(1). 현금흐름(운용인력 성과)" sheetId="28" r:id="rId10"/>
    <sheet name="5. 운용 및 관리인력 상세" sheetId="9" r:id="rId11"/>
  </sheets>
  <definedNames>
    <definedName name="_xlnm._FilterDatabase" localSheetId="6" hidden="1">'3-(1). 세부투자 현황(운용중인 펀드)'!$B$5:$T$5</definedName>
    <definedName name="_xlnm._FilterDatabase" localSheetId="8" hidden="1">'4. 운용인력 성과'!$C$5:$V$5</definedName>
    <definedName name="_xlnm.Print_Area" localSheetId="2">'1. 개요'!#REF!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8" i="20" l="1"/>
  <c r="F17" i="20"/>
  <c r="D17" i="20"/>
  <c r="D18" i="20"/>
  <c r="P39" i="25"/>
  <c r="O39" i="25"/>
  <c r="O38" i="25"/>
  <c r="O31" i="25"/>
  <c r="O20" i="25"/>
  <c r="O19" i="25"/>
  <c r="O12" i="25"/>
  <c r="L38" i="25"/>
  <c r="K38" i="25"/>
  <c r="J38" i="25"/>
  <c r="P38" i="25"/>
  <c r="P31" i="25"/>
  <c r="P20" i="25"/>
  <c r="P19" i="25"/>
  <c r="P12" i="25"/>
  <c r="L19" i="25" l="1"/>
  <c r="L20" i="25" s="1"/>
  <c r="K19" i="25"/>
  <c r="K20" i="25" s="1"/>
  <c r="L12" i="25"/>
  <c r="K12" i="25"/>
  <c r="J19" i="25"/>
  <c r="J12" i="25"/>
  <c r="N39" i="25"/>
  <c r="L39" i="25"/>
  <c r="K39" i="25"/>
  <c r="J39" i="25"/>
  <c r="F16" i="20"/>
  <c r="D14" i="20"/>
  <c r="C25" i="20"/>
  <c r="J20" i="25" l="1"/>
  <c r="L27" i="25"/>
  <c r="K27" i="25"/>
  <c r="J27" i="25"/>
  <c r="O25" i="25"/>
  <c r="N25" i="25"/>
  <c r="L26" i="25"/>
  <c r="K26" i="25"/>
  <c r="J26" i="25"/>
  <c r="L25" i="25"/>
  <c r="K25" i="25"/>
  <c r="J25" i="25"/>
  <c r="N37" i="25"/>
  <c r="N36" i="25"/>
  <c r="N35" i="25"/>
  <c r="N34" i="25"/>
  <c r="N33" i="25"/>
  <c r="N32" i="25"/>
  <c r="J30" i="25"/>
  <c r="N29" i="25"/>
  <c r="L29" i="25"/>
  <c r="K29" i="25"/>
  <c r="J29" i="25"/>
  <c r="L28" i="25"/>
  <c r="K28" i="25"/>
  <c r="N28" i="25" s="1"/>
  <c r="J28" i="25"/>
  <c r="O27" i="25"/>
  <c r="O26" i="25"/>
  <c r="H110" i="28"/>
  <c r="G110" i="28"/>
  <c r="F110" i="28"/>
  <c r="J109" i="28"/>
  <c r="I109" i="28"/>
  <c r="J108" i="28"/>
  <c r="I108" i="28"/>
  <c r="J107" i="28"/>
  <c r="I107" i="28"/>
  <c r="J106" i="28"/>
  <c r="I106" i="28"/>
  <c r="J105" i="28"/>
  <c r="L109" i="28" s="1"/>
  <c r="I105" i="28"/>
  <c r="K109" i="28" s="1"/>
  <c r="J104" i="28"/>
  <c r="I104" i="28"/>
  <c r="J103" i="28"/>
  <c r="I103" i="28"/>
  <c r="J102" i="28"/>
  <c r="I102" i="28"/>
  <c r="J101" i="28"/>
  <c r="L104" i="28" s="1"/>
  <c r="I101" i="28"/>
  <c r="J100" i="28"/>
  <c r="I100" i="28"/>
  <c r="J99" i="28"/>
  <c r="I99" i="28"/>
  <c r="J98" i="28"/>
  <c r="I98" i="28"/>
  <c r="J97" i="28"/>
  <c r="I97" i="28"/>
  <c r="J96" i="28"/>
  <c r="I96" i="28"/>
  <c r="J95" i="28"/>
  <c r="L110" i="28" s="1"/>
  <c r="I95" i="28"/>
  <c r="L93" i="28"/>
  <c r="H93" i="28"/>
  <c r="G93" i="28"/>
  <c r="F93" i="28"/>
  <c r="J92" i="28"/>
  <c r="I92" i="28"/>
  <c r="J91" i="28"/>
  <c r="I91" i="28"/>
  <c r="J90" i="28"/>
  <c r="I90" i="28"/>
  <c r="J89" i="28"/>
  <c r="L92" i="28" s="1"/>
  <c r="I89" i="28"/>
  <c r="K92" i="28" s="1"/>
  <c r="J88" i="28"/>
  <c r="I88" i="28"/>
  <c r="J87" i="28"/>
  <c r="I87" i="28"/>
  <c r="J86" i="28"/>
  <c r="I86" i="28"/>
  <c r="J85" i="28"/>
  <c r="I85" i="28"/>
  <c r="J84" i="28"/>
  <c r="I84" i="28"/>
  <c r="J83" i="28"/>
  <c r="I83" i="28"/>
  <c r="J82" i="28"/>
  <c r="I82" i="28"/>
  <c r="J81" i="28"/>
  <c r="I81" i="28"/>
  <c r="J80" i="28"/>
  <c r="I80" i="28"/>
  <c r="J79" i="28"/>
  <c r="L82" i="28" s="1"/>
  <c r="I79" i="28"/>
  <c r="I93" i="28" s="1"/>
  <c r="K93" i="28" s="1"/>
  <c r="J78" i="28"/>
  <c r="I78" i="28"/>
  <c r="H76" i="28"/>
  <c r="G76" i="28"/>
  <c r="F76" i="28"/>
  <c r="J75" i="28"/>
  <c r="I75" i="28"/>
  <c r="J74" i="28"/>
  <c r="I74" i="28"/>
  <c r="J73" i="28"/>
  <c r="I73" i="28"/>
  <c r="J72" i="28"/>
  <c r="I72" i="28"/>
  <c r="J71" i="28"/>
  <c r="L75" i="28" s="1"/>
  <c r="P27" i="25" s="1"/>
  <c r="I71" i="28"/>
  <c r="J70" i="28"/>
  <c r="I70" i="28"/>
  <c r="J69" i="28"/>
  <c r="I69" i="28"/>
  <c r="J68" i="28"/>
  <c r="I68" i="28"/>
  <c r="J67" i="28"/>
  <c r="I67" i="28"/>
  <c r="K70" i="28" s="1"/>
  <c r="J66" i="28"/>
  <c r="I66" i="28"/>
  <c r="J65" i="28"/>
  <c r="I65" i="28"/>
  <c r="J64" i="28"/>
  <c r="I64" i="28"/>
  <c r="J63" i="28"/>
  <c r="L76" i="28" s="1"/>
  <c r="I63" i="28"/>
  <c r="J62" i="28"/>
  <c r="I62" i="28"/>
  <c r="J61" i="28"/>
  <c r="I61" i="28"/>
  <c r="K11" i="25"/>
  <c r="L10" i="25"/>
  <c r="K10" i="25"/>
  <c r="L9" i="25"/>
  <c r="K9" i="25"/>
  <c r="J11" i="25"/>
  <c r="J10" i="25"/>
  <c r="J9" i="25"/>
  <c r="L8" i="25"/>
  <c r="L7" i="25"/>
  <c r="L6" i="25"/>
  <c r="K7" i="25"/>
  <c r="K8" i="25"/>
  <c r="K6" i="25"/>
  <c r="J8" i="25"/>
  <c r="J7" i="25"/>
  <c r="J6" i="25"/>
  <c r="H54" i="28"/>
  <c r="K30" i="25" s="1"/>
  <c r="G54" i="28"/>
  <c r="F54" i="28"/>
  <c r="J53" i="28"/>
  <c r="I53" i="28"/>
  <c r="J52" i="28"/>
  <c r="I52" i="28"/>
  <c r="J51" i="28"/>
  <c r="I51" i="28"/>
  <c r="J50" i="28"/>
  <c r="I50" i="28"/>
  <c r="J49" i="28"/>
  <c r="I49" i="28"/>
  <c r="J48" i="28"/>
  <c r="I48" i="28"/>
  <c r="J47" i="28"/>
  <c r="I47" i="28"/>
  <c r="J46" i="28"/>
  <c r="I46" i="28"/>
  <c r="J45" i="28"/>
  <c r="I45" i="28"/>
  <c r="K48" i="28" s="1"/>
  <c r="J44" i="28"/>
  <c r="I44" i="28"/>
  <c r="J43" i="28"/>
  <c r="I43" i="28"/>
  <c r="J42" i="28"/>
  <c r="I42" i="28"/>
  <c r="J41" i="28"/>
  <c r="I41" i="28"/>
  <c r="J40" i="28"/>
  <c r="I40" i="28"/>
  <c r="J39" i="28"/>
  <c r="I39" i="28"/>
  <c r="H37" i="28"/>
  <c r="G37" i="28"/>
  <c r="F37" i="28"/>
  <c r="J36" i="28"/>
  <c r="I36" i="28"/>
  <c r="J35" i="28"/>
  <c r="I35" i="28"/>
  <c r="J34" i="28"/>
  <c r="I34" i="28"/>
  <c r="J33" i="28"/>
  <c r="I33" i="28"/>
  <c r="J32" i="28"/>
  <c r="L36" i="28" s="1"/>
  <c r="I32" i="28"/>
  <c r="J31" i="28"/>
  <c r="I31" i="28"/>
  <c r="J30" i="28"/>
  <c r="I30" i="28"/>
  <c r="J29" i="28"/>
  <c r="I29" i="28"/>
  <c r="J28" i="28"/>
  <c r="I28" i="28"/>
  <c r="J27" i="28"/>
  <c r="I27" i="28"/>
  <c r="J26" i="28"/>
  <c r="I26" i="28"/>
  <c r="J25" i="28"/>
  <c r="I25" i="28"/>
  <c r="J24" i="28"/>
  <c r="I24" i="28"/>
  <c r="J23" i="28"/>
  <c r="I23" i="28"/>
  <c r="J22" i="28"/>
  <c r="I22" i="28"/>
  <c r="H20" i="28"/>
  <c r="G20" i="28"/>
  <c r="F20" i="28"/>
  <c r="J19" i="28"/>
  <c r="I19" i="28"/>
  <c r="J18" i="28"/>
  <c r="I18" i="28"/>
  <c r="J17" i="28"/>
  <c r="I17" i="28"/>
  <c r="J16" i="28"/>
  <c r="I16" i="28"/>
  <c r="J15" i="28"/>
  <c r="I15" i="28"/>
  <c r="J14" i="28"/>
  <c r="I14" i="28"/>
  <c r="J13" i="28"/>
  <c r="I13" i="28"/>
  <c r="J12" i="28"/>
  <c r="I12" i="28"/>
  <c r="J11" i="28"/>
  <c r="L14" i="28" s="1"/>
  <c r="P7" i="25" s="1"/>
  <c r="I11" i="28"/>
  <c r="J10" i="28"/>
  <c r="I10" i="28"/>
  <c r="J9" i="28"/>
  <c r="I9" i="28"/>
  <c r="J8" i="28"/>
  <c r="L9" i="28" s="1"/>
  <c r="P6" i="25" s="1"/>
  <c r="I8" i="28"/>
  <c r="J7" i="28"/>
  <c r="I7" i="28"/>
  <c r="J6" i="28"/>
  <c r="I6" i="28"/>
  <c r="J5" i="28"/>
  <c r="I5" i="28"/>
  <c r="I20" i="28" l="1"/>
  <c r="K20" i="28" s="1"/>
  <c r="I76" i="28"/>
  <c r="K76" i="28" s="1"/>
  <c r="K14" i="28"/>
  <c r="O7" i="25" s="1"/>
  <c r="L26" i="28"/>
  <c r="L87" i="28"/>
  <c r="J54" i="28"/>
  <c r="J76" i="28"/>
  <c r="K104" i="28"/>
  <c r="K19" i="28"/>
  <c r="O8" i="25" s="1"/>
  <c r="L31" i="28"/>
  <c r="K43" i="28"/>
  <c r="K65" i="28"/>
  <c r="J93" i="28"/>
  <c r="L19" i="28"/>
  <c r="P8" i="25" s="1"/>
  <c r="K31" i="28"/>
  <c r="K36" i="28"/>
  <c r="L54" i="28"/>
  <c r="L48" i="28"/>
  <c r="L70" i="28"/>
  <c r="P26" i="25" s="1"/>
  <c r="K82" i="28"/>
  <c r="K87" i="28"/>
  <c r="J110" i="28"/>
  <c r="K53" i="28"/>
  <c r="K75" i="28"/>
  <c r="J20" i="28"/>
  <c r="K26" i="28"/>
  <c r="L53" i="28"/>
  <c r="L11" i="25"/>
  <c r="K99" i="28"/>
  <c r="I110" i="28"/>
  <c r="K110" i="28" s="1"/>
  <c r="N27" i="25"/>
  <c r="N26" i="25"/>
  <c r="L99" i="28"/>
  <c r="L65" i="28"/>
  <c r="P25" i="25" s="1"/>
  <c r="L43" i="28"/>
  <c r="K9" i="28"/>
  <c r="O6" i="25" s="1"/>
  <c r="L20" i="28"/>
  <c r="I37" i="28"/>
  <c r="K37" i="28" s="1"/>
  <c r="J37" i="28"/>
  <c r="L37" i="28"/>
  <c r="I54" i="28"/>
  <c r="K54" i="28" s="1"/>
  <c r="L30" i="25" l="1"/>
  <c r="N30" i="25" s="1"/>
  <c r="L30" i="21" l="1"/>
  <c r="L28" i="3"/>
  <c r="L21" i="3" l="1"/>
  <c r="L18" i="3" l="1"/>
  <c r="L16" i="3" s="1"/>
  <c r="L23" i="3" s="1"/>
  <c r="L29" i="3" l="1"/>
  <c r="E20" i="3" s="1"/>
  <c r="J19" i="19" l="1"/>
  <c r="J5" i="19"/>
  <c r="D5" i="9" l="1"/>
  <c r="D4" i="9"/>
  <c r="J41" i="9" l="1"/>
  <c r="J40" i="9"/>
  <c r="J9" i="19" l="1"/>
  <c r="J7" i="19"/>
  <c r="J6" i="19"/>
  <c r="K6" i="5"/>
  <c r="L21" i="21" s="1"/>
  <c r="G20" i="22" l="1"/>
  <c r="F20" i="22"/>
  <c r="D21" i="3"/>
  <c r="F6" i="3" s="1"/>
  <c r="E39" i="3"/>
  <c r="G8" i="3" s="1"/>
  <c r="D39" i="3"/>
  <c r="F8" i="3" s="1"/>
  <c r="E30" i="3"/>
  <c r="G7" i="3" s="1"/>
  <c r="D30" i="3"/>
  <c r="F7" i="3" s="1"/>
  <c r="E21" i="3"/>
  <c r="G6" i="3" s="1"/>
  <c r="E24" i="4"/>
  <c r="G39" i="3" l="1"/>
  <c r="J8" i="3" s="1"/>
  <c r="G21" i="3"/>
  <c r="J6" i="3" s="1"/>
  <c r="G30" i="3"/>
  <c r="J7" i="3" s="1"/>
  <c r="O23" i="21"/>
  <c r="C48" i="4" l="1"/>
  <c r="F9" i="20" l="1"/>
  <c r="D9" i="20"/>
  <c r="F17" i="3" l="1"/>
  <c r="F16" i="3"/>
  <c r="F50" i="21"/>
  <c r="G46" i="21"/>
  <c r="G47" i="21"/>
  <c r="G48" i="21"/>
  <c r="G49" i="21"/>
  <c r="G45" i="21"/>
  <c r="G40" i="21"/>
  <c r="G37" i="21"/>
  <c r="G38" i="21"/>
  <c r="G39" i="21"/>
  <c r="G36" i="21"/>
  <c r="F41" i="21"/>
  <c r="G19" i="21"/>
  <c r="G20" i="21"/>
  <c r="G21" i="21"/>
  <c r="G22" i="21"/>
  <c r="G23" i="21"/>
  <c r="G24" i="21"/>
  <c r="G25" i="21"/>
  <c r="G26" i="21"/>
  <c r="G27" i="21"/>
  <c r="G28" i="21"/>
  <c r="G29" i="21"/>
  <c r="G30" i="21"/>
  <c r="G18" i="21"/>
  <c r="I50" i="21" l="1"/>
  <c r="M8" i="21" s="1"/>
  <c r="G41" i="21"/>
  <c r="I41" i="21" l="1"/>
  <c r="M7" i="21" s="1"/>
  <c r="D6" i="20" l="1"/>
  <c r="C5" i="20"/>
  <c r="D21" i="20"/>
  <c r="D20" i="20"/>
  <c r="D7" i="20" l="1"/>
  <c r="F7" i="20"/>
  <c r="F21" i="20"/>
  <c r="O22" i="21" l="1"/>
  <c r="D23" i="20" l="1"/>
  <c r="F23" i="20"/>
  <c r="F20" i="20"/>
  <c r="N16" i="25"/>
  <c r="N17" i="25"/>
  <c r="N18" i="25"/>
  <c r="N7" i="25"/>
  <c r="N8" i="25"/>
  <c r="N9" i="25"/>
  <c r="N10" i="25"/>
  <c r="N11" i="25"/>
  <c r="N13" i="25"/>
  <c r="N14" i="25"/>
  <c r="N15" i="25"/>
  <c r="N6" i="25"/>
  <c r="D13" i="20" l="1"/>
  <c r="F12" i="20"/>
  <c r="C22" i="20" s="1"/>
  <c r="F10" i="20"/>
  <c r="D10" i="20"/>
  <c r="F11" i="20" s="1"/>
  <c r="D12" i="20"/>
  <c r="F26" i="3" l="1"/>
  <c r="F25" i="3"/>
  <c r="K15" i="9"/>
  <c r="K14" i="9"/>
  <c r="K13" i="9"/>
  <c r="K12" i="9"/>
  <c r="K11" i="9"/>
  <c r="M11" i="9" l="1"/>
  <c r="G4" i="9" s="1"/>
  <c r="H4" i="9"/>
  <c r="H5" i="9"/>
  <c r="J14" i="5"/>
  <c r="K14" i="5"/>
  <c r="I14" i="5"/>
  <c r="J13" i="5"/>
  <c r="K13" i="5"/>
  <c r="I13" i="5"/>
  <c r="K12" i="5"/>
  <c r="J12" i="5"/>
  <c r="I12" i="5"/>
  <c r="K11" i="5"/>
  <c r="J11" i="5"/>
  <c r="I11" i="5"/>
  <c r="J10" i="5"/>
  <c r="K10" i="5"/>
  <c r="I10" i="5"/>
  <c r="J9" i="5"/>
  <c r="K9" i="5"/>
  <c r="I9" i="5"/>
  <c r="K8" i="5"/>
  <c r="L23" i="21" s="1"/>
  <c r="J8" i="5"/>
  <c r="I8" i="5"/>
  <c r="J7" i="5"/>
  <c r="K7" i="5"/>
  <c r="L22" i="21" s="1"/>
  <c r="I7" i="5"/>
  <c r="J6" i="5"/>
  <c r="I6" i="5"/>
  <c r="J42" i="9"/>
  <c r="J43" i="9" s="1"/>
  <c r="E9" i="21"/>
  <c r="J53" i="19"/>
  <c r="J40" i="19"/>
  <c r="J41" i="19"/>
  <c r="J42" i="19"/>
  <c r="J43" i="19"/>
  <c r="J44" i="19"/>
  <c r="J45" i="19"/>
  <c r="J46" i="19"/>
  <c r="J47" i="19"/>
  <c r="J48" i="19"/>
  <c r="J49" i="19"/>
  <c r="J50" i="19"/>
  <c r="J51" i="19"/>
  <c r="J52" i="19"/>
  <c r="J39" i="19"/>
  <c r="F54" i="19"/>
  <c r="H8" i="21" s="1"/>
  <c r="G54" i="19"/>
  <c r="I8" i="21" s="1"/>
  <c r="H54" i="19"/>
  <c r="J8" i="21" s="1"/>
  <c r="I40" i="19"/>
  <c r="I41" i="19"/>
  <c r="I42" i="19"/>
  <c r="I43" i="19"/>
  <c r="I44" i="19"/>
  <c r="I45" i="19"/>
  <c r="I46" i="19"/>
  <c r="I47" i="19"/>
  <c r="I48" i="19"/>
  <c r="I49" i="19"/>
  <c r="I50" i="19"/>
  <c r="I51" i="19"/>
  <c r="I52" i="19"/>
  <c r="I53" i="19"/>
  <c r="I39" i="19"/>
  <c r="J23" i="19"/>
  <c r="J24" i="19"/>
  <c r="J25" i="19"/>
  <c r="J26" i="19"/>
  <c r="J27" i="19"/>
  <c r="J28" i="19"/>
  <c r="J29" i="19"/>
  <c r="J30" i="19"/>
  <c r="J31" i="19"/>
  <c r="J32" i="19"/>
  <c r="J33" i="19"/>
  <c r="J34" i="19"/>
  <c r="J35" i="19"/>
  <c r="J36" i="19"/>
  <c r="J22" i="19"/>
  <c r="I23" i="19"/>
  <c r="I24" i="19"/>
  <c r="I25" i="19"/>
  <c r="I26" i="19"/>
  <c r="I27" i="19"/>
  <c r="I28" i="19"/>
  <c r="I29" i="19"/>
  <c r="I30" i="19"/>
  <c r="I31" i="19"/>
  <c r="I32" i="19"/>
  <c r="I33" i="19"/>
  <c r="I34" i="19"/>
  <c r="I35" i="19"/>
  <c r="I36" i="19"/>
  <c r="I22" i="19"/>
  <c r="H37" i="19"/>
  <c r="J7" i="21" s="1"/>
  <c r="I5" i="19"/>
  <c r="H20" i="19"/>
  <c r="J6" i="21" s="1"/>
  <c r="I6" i="19"/>
  <c r="I7" i="19"/>
  <c r="I8" i="19"/>
  <c r="I9" i="19"/>
  <c r="I10" i="19"/>
  <c r="I11" i="19"/>
  <c r="I12" i="19"/>
  <c r="I13" i="19"/>
  <c r="I14" i="19"/>
  <c r="M7" i="5" s="1"/>
  <c r="I15" i="19"/>
  <c r="I16" i="19"/>
  <c r="I17" i="19"/>
  <c r="I18" i="19"/>
  <c r="I19" i="19"/>
  <c r="J8" i="19"/>
  <c r="J10" i="19"/>
  <c r="J11" i="19"/>
  <c r="J12" i="19"/>
  <c r="J13" i="19"/>
  <c r="J14" i="19"/>
  <c r="J15" i="19"/>
  <c r="J16" i="19"/>
  <c r="J17" i="19"/>
  <c r="J18" i="19"/>
  <c r="H7" i="3"/>
  <c r="G54" i="22"/>
  <c r="F54" i="22"/>
  <c r="H8" i="3" s="1"/>
  <c r="I53" i="22"/>
  <c r="H53" i="22"/>
  <c r="H52" i="22"/>
  <c r="H51" i="22"/>
  <c r="H50" i="22"/>
  <c r="H49" i="22"/>
  <c r="I48" i="22"/>
  <c r="H48" i="22"/>
  <c r="H47" i="22"/>
  <c r="H46" i="22"/>
  <c r="H45" i="22"/>
  <c r="H44" i="22"/>
  <c r="I43" i="22"/>
  <c r="H43" i="22"/>
  <c r="H42" i="22"/>
  <c r="H41" i="22"/>
  <c r="H40" i="22"/>
  <c r="H39" i="22"/>
  <c r="G37" i="22"/>
  <c r="F37" i="22"/>
  <c r="I36" i="22"/>
  <c r="H36" i="22"/>
  <c r="H35" i="22"/>
  <c r="H34" i="22"/>
  <c r="H33" i="22"/>
  <c r="H32" i="22"/>
  <c r="I31" i="22"/>
  <c r="H31" i="22"/>
  <c r="H30" i="22"/>
  <c r="H29" i="22"/>
  <c r="H28" i="22"/>
  <c r="H27" i="22"/>
  <c r="I26" i="22"/>
  <c r="H26" i="22"/>
  <c r="H25" i="22"/>
  <c r="H24" i="22"/>
  <c r="H23" i="22"/>
  <c r="H22" i="22"/>
  <c r="H6" i="3"/>
  <c r="I19" i="22"/>
  <c r="H19" i="22"/>
  <c r="H18" i="22"/>
  <c r="H17" i="22"/>
  <c r="H16" i="22"/>
  <c r="H15" i="22"/>
  <c r="I14" i="22"/>
  <c r="H14" i="22"/>
  <c r="H13" i="22"/>
  <c r="H12" i="22"/>
  <c r="H11" i="22"/>
  <c r="H10" i="22"/>
  <c r="I9" i="22"/>
  <c r="H9" i="22"/>
  <c r="H8" i="22"/>
  <c r="H7" i="22"/>
  <c r="H6" i="22"/>
  <c r="H5" i="22"/>
  <c r="E50" i="21"/>
  <c r="D50" i="21"/>
  <c r="F8" i="21" s="1"/>
  <c r="E41" i="21"/>
  <c r="D41" i="21"/>
  <c r="F7" i="21" s="1"/>
  <c r="E32" i="21"/>
  <c r="D32" i="21"/>
  <c r="F6" i="21" s="1"/>
  <c r="J14" i="22" l="1"/>
  <c r="J37" i="22"/>
  <c r="K36" i="19"/>
  <c r="N11" i="5" s="1"/>
  <c r="J53" i="22"/>
  <c r="J54" i="22"/>
  <c r="L19" i="19"/>
  <c r="O8" i="5" s="1"/>
  <c r="K14" i="19"/>
  <c r="K26" i="19"/>
  <c r="N9" i="5" s="1"/>
  <c r="K48" i="19"/>
  <c r="N13" i="5" s="1"/>
  <c r="J54" i="19"/>
  <c r="J36" i="22"/>
  <c r="J20" i="22"/>
  <c r="K6" i="3" s="1"/>
  <c r="J9" i="22"/>
  <c r="J31" i="22"/>
  <c r="K31" i="19"/>
  <c r="N10" i="5" s="1"/>
  <c r="L26" i="19"/>
  <c r="O9" i="5" s="1"/>
  <c r="H37" i="22"/>
  <c r="K19" i="19"/>
  <c r="M14" i="5"/>
  <c r="I54" i="19"/>
  <c r="K54" i="19" s="1"/>
  <c r="K8" i="21" s="1"/>
  <c r="J19" i="22"/>
  <c r="L14" i="19"/>
  <c r="O7" i="5" s="1"/>
  <c r="M11" i="5"/>
  <c r="L20" i="21"/>
  <c r="K9" i="19"/>
  <c r="M12" i="5"/>
  <c r="H9" i="3"/>
  <c r="J15" i="5"/>
  <c r="J9" i="21"/>
  <c r="H32" i="21"/>
  <c r="K53" i="19"/>
  <c r="N14" i="5" s="1"/>
  <c r="L37" i="19"/>
  <c r="L7" i="21" s="1"/>
  <c r="K8" i="3"/>
  <c r="M10" i="5"/>
  <c r="J43" i="22"/>
  <c r="J48" i="22"/>
  <c r="I6" i="3"/>
  <c r="I20" i="22"/>
  <c r="K15" i="5"/>
  <c r="M9" i="5"/>
  <c r="M13" i="5"/>
  <c r="G7" i="21"/>
  <c r="H41" i="21"/>
  <c r="K7" i="3"/>
  <c r="I54" i="22"/>
  <c r="L20" i="19"/>
  <c r="L6" i="21" s="1"/>
  <c r="L9" i="21" s="1"/>
  <c r="K43" i="19"/>
  <c r="N12" i="5" s="1"/>
  <c r="I37" i="22"/>
  <c r="I7" i="3"/>
  <c r="H50" i="21"/>
  <c r="N8" i="5"/>
  <c r="I8" i="3"/>
  <c r="I15" i="5"/>
  <c r="M8" i="5"/>
  <c r="L18" i="21"/>
  <c r="L25" i="21" s="1"/>
  <c r="L31" i="21" s="1"/>
  <c r="F31" i="21" s="1"/>
  <c r="L9" i="19"/>
  <c r="O6" i="5" s="1"/>
  <c r="O15" i="5" s="1"/>
  <c r="N7" i="5"/>
  <c r="I20" i="19"/>
  <c r="J20" i="19"/>
  <c r="N6" i="5"/>
  <c r="M6" i="5"/>
  <c r="G6" i="21"/>
  <c r="F9" i="21"/>
  <c r="G8" i="21"/>
  <c r="G50" i="21"/>
  <c r="I37" i="19"/>
  <c r="H20" i="22"/>
  <c r="J26" i="22"/>
  <c r="H54" i="22"/>
  <c r="F38" i="3"/>
  <c r="F37" i="3"/>
  <c r="F36" i="3"/>
  <c r="F35" i="3"/>
  <c r="F34" i="3"/>
  <c r="F29" i="3"/>
  <c r="F28" i="3"/>
  <c r="F27" i="3"/>
  <c r="F20" i="3"/>
  <c r="F19" i="3"/>
  <c r="F18" i="3"/>
  <c r="G31" i="21" l="1"/>
  <c r="F32" i="21"/>
  <c r="N15" i="5"/>
  <c r="F39" i="3"/>
  <c r="H39" i="3"/>
  <c r="L8" i="3" s="1"/>
  <c r="H21" i="3"/>
  <c r="L6" i="3" s="1"/>
  <c r="F21" i="3"/>
  <c r="H30" i="3"/>
  <c r="L7" i="3" s="1"/>
  <c r="F30" i="3"/>
  <c r="I9" i="3"/>
  <c r="G9" i="21"/>
  <c r="M15" i="5"/>
  <c r="G32" i="21" l="1"/>
  <c r="I32" i="21"/>
  <c r="M6" i="21" s="1"/>
  <c r="M9" i="21" s="1"/>
  <c r="F14" i="20" s="1"/>
  <c r="G9" i="3"/>
  <c r="E22" i="4" l="1"/>
  <c r="F13" i="20" s="1"/>
  <c r="K16" i="9" l="1"/>
  <c r="M14" i="9" s="1"/>
  <c r="G5" i="9" s="1"/>
  <c r="L53" i="19"/>
  <c r="O14" i="5" s="1"/>
  <c r="L48" i="19"/>
  <c r="O13" i="5" s="1"/>
  <c r="L36" i="19"/>
  <c r="O11" i="5" s="1"/>
  <c r="L31" i="19"/>
  <c r="O10" i="5" s="1"/>
  <c r="L54" i="19" l="1"/>
  <c r="L8" i="21" s="1"/>
  <c r="L43" i="19"/>
  <c r="O12" i="5" s="1"/>
  <c r="G37" i="19"/>
  <c r="I7" i="21" s="1"/>
  <c r="F37" i="19"/>
  <c r="G20" i="19"/>
  <c r="F20" i="19"/>
  <c r="K20" i="19" l="1"/>
  <c r="K6" i="21" s="1"/>
  <c r="H6" i="21"/>
  <c r="I6" i="21"/>
  <c r="I9" i="21" s="1"/>
  <c r="H7" i="21"/>
  <c r="K37" i="19"/>
  <c r="K7" i="21" s="1"/>
  <c r="K9" i="21" s="1"/>
  <c r="J37" i="19"/>
  <c r="H9" i="21" l="1"/>
  <c r="F15" i="20"/>
  <c r="C24" i="20"/>
  <c r="E48" i="4" l="1"/>
  <c r="D48" i="4"/>
  <c r="E47" i="4"/>
  <c r="D47" i="4"/>
  <c r="C47" i="4"/>
  <c r="E46" i="4"/>
  <c r="D46" i="4"/>
  <c r="C46" i="4"/>
  <c r="E45" i="4"/>
  <c r="D45" i="4"/>
  <c r="C45" i="4"/>
  <c r="K22" i="9" l="1"/>
  <c r="K21" i="9"/>
  <c r="K20" i="9"/>
  <c r="K19" i="9" l="1"/>
  <c r="K18" i="9"/>
  <c r="K17" i="9"/>
  <c r="M17" i="9" s="1"/>
  <c r="H7" i="9" l="1"/>
  <c r="G7" i="9"/>
  <c r="F9" i="3"/>
  <c r="E9" i="3"/>
  <c r="J9" i="3" l="1"/>
  <c r="D15" i="20" s="1"/>
  <c r="K9" i="3"/>
  <c r="L9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G5" authorId="0" shapeId="0" xr:uid="{00000000-0006-0000-0300-000001000000}">
      <text>
        <r>
          <rPr>
            <b/>
            <sz val="9"/>
            <color indexed="81"/>
            <rFont val="돋움"/>
            <family val="3"/>
            <charset val="129"/>
          </rPr>
          <t>청산중인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펀드의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NAV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</text>
    </comment>
  </commentList>
</comments>
</file>

<file path=xl/sharedStrings.xml><?xml version="1.0" encoding="utf-8"?>
<sst xmlns="http://schemas.openxmlformats.org/spreadsheetml/2006/main" count="709" uniqueCount="394">
  <si>
    <t>회사명</t>
    <phoneticPr fontId="1" type="noConversion"/>
  </si>
  <si>
    <t>성명</t>
    <phoneticPr fontId="1" type="noConversion"/>
  </si>
  <si>
    <t>직위</t>
    <phoneticPr fontId="1" type="noConversion"/>
  </si>
  <si>
    <t>구분</t>
    <phoneticPr fontId="1" type="noConversion"/>
  </si>
  <si>
    <t>유동부채</t>
    <phoneticPr fontId="1" type="noConversion"/>
  </si>
  <si>
    <t>고정부채</t>
    <phoneticPr fontId="1" type="noConversion"/>
  </si>
  <si>
    <t>부채총계</t>
    <phoneticPr fontId="1" type="noConversion"/>
  </si>
  <si>
    <t>자본금</t>
    <phoneticPr fontId="1" type="noConversion"/>
  </si>
  <si>
    <t>자본잉여금</t>
    <phoneticPr fontId="1" type="noConversion"/>
  </si>
  <si>
    <t>자본총계</t>
    <phoneticPr fontId="1" type="noConversion"/>
  </si>
  <si>
    <t>영업수익</t>
    <phoneticPr fontId="1" type="noConversion"/>
  </si>
  <si>
    <t>영업비용</t>
    <phoneticPr fontId="1" type="noConversion"/>
  </si>
  <si>
    <t>당기순이익</t>
    <phoneticPr fontId="1" type="noConversion"/>
  </si>
  <si>
    <t>부채비율</t>
    <phoneticPr fontId="1" type="noConversion"/>
  </si>
  <si>
    <t>영업수지율</t>
    <phoneticPr fontId="1" type="noConversion"/>
  </si>
  <si>
    <t>자기자본순이익률(ROE)</t>
    <phoneticPr fontId="1" type="noConversion"/>
  </si>
  <si>
    <t>자본잠식률</t>
    <phoneticPr fontId="1" type="noConversion"/>
  </si>
  <si>
    <t>제재내용</t>
    <phoneticPr fontId="1" type="noConversion"/>
  </si>
  <si>
    <t>감독기관</t>
    <phoneticPr fontId="1" type="noConversion"/>
  </si>
  <si>
    <t>결과</t>
    <phoneticPr fontId="1" type="noConversion"/>
  </si>
  <si>
    <t>펀드명</t>
    <phoneticPr fontId="1" type="noConversion"/>
  </si>
  <si>
    <t>Fund1</t>
    <phoneticPr fontId="1" type="noConversion"/>
  </si>
  <si>
    <t>Fund2</t>
    <phoneticPr fontId="1" type="noConversion"/>
  </si>
  <si>
    <t>Fund3</t>
  </si>
  <si>
    <t>Multiple(B/A)</t>
    <phoneticPr fontId="1" type="noConversion"/>
  </si>
  <si>
    <t>수익률(Gross IRR)</t>
    <phoneticPr fontId="1" type="noConversion"/>
  </si>
  <si>
    <t>수익률(Net IRR)</t>
    <phoneticPr fontId="1" type="noConversion"/>
  </si>
  <si>
    <t>합계(평균)</t>
    <phoneticPr fontId="1" type="noConversion"/>
  </si>
  <si>
    <t>(단위 : 백만원, %)</t>
    <phoneticPr fontId="1" type="noConversion"/>
  </si>
  <si>
    <t>투자자산</t>
    <phoneticPr fontId="1" type="noConversion"/>
  </si>
  <si>
    <t>투자형태</t>
    <phoneticPr fontId="1" type="noConversion"/>
  </si>
  <si>
    <t>투자일자</t>
    <phoneticPr fontId="1" type="noConversion"/>
  </si>
  <si>
    <t>Fund3</t>
    <phoneticPr fontId="1" type="noConversion"/>
  </si>
  <si>
    <t>Comp 1</t>
    <phoneticPr fontId="1" type="noConversion"/>
  </si>
  <si>
    <t>Comp 2</t>
    <phoneticPr fontId="1" type="noConversion"/>
  </si>
  <si>
    <t>Comp 4</t>
  </si>
  <si>
    <t>Comp 5</t>
  </si>
  <si>
    <t>Comp 6</t>
  </si>
  <si>
    <t>Comp 7</t>
  </si>
  <si>
    <t>Multiple((B+C)/A)</t>
    <phoneticPr fontId="1" type="noConversion"/>
  </si>
  <si>
    <t>일자</t>
    <phoneticPr fontId="1" type="noConversion"/>
  </si>
  <si>
    <t>RCPS</t>
    <phoneticPr fontId="1" type="noConversion"/>
  </si>
  <si>
    <t>Fund1</t>
    <phoneticPr fontId="1" type="noConversion"/>
  </si>
  <si>
    <t>미회수 자산 가치 
산정 근거</t>
    <phoneticPr fontId="1" type="noConversion"/>
  </si>
  <si>
    <t>일 자</t>
    <phoneticPr fontId="1" type="noConversion"/>
  </si>
  <si>
    <t>(단위 : 백만원,%)</t>
    <phoneticPr fontId="1" type="noConversion"/>
  </si>
  <si>
    <t>Comp 3</t>
  </si>
  <si>
    <t>Comp 8</t>
  </si>
  <si>
    <t>Comp 9</t>
  </si>
  <si>
    <t>합계(평균)</t>
    <phoneticPr fontId="1" type="noConversion"/>
  </si>
  <si>
    <t>주요사업분야</t>
    <phoneticPr fontId="1" type="noConversion"/>
  </si>
  <si>
    <t>보통주</t>
    <phoneticPr fontId="1" type="noConversion"/>
  </si>
  <si>
    <t>(공동투자시)
동반 투자기관명</t>
    <phoneticPr fontId="1" type="noConversion"/>
  </si>
  <si>
    <t>Comp 1</t>
  </si>
  <si>
    <t>핵심운용인력</t>
    <phoneticPr fontId="1" type="noConversion"/>
  </si>
  <si>
    <t>일반운용인력</t>
    <phoneticPr fontId="1" type="noConversion"/>
  </si>
  <si>
    <t>직위</t>
    <phoneticPr fontId="1" type="noConversion"/>
  </si>
  <si>
    <t>성명</t>
    <phoneticPr fontId="1" type="noConversion"/>
  </si>
  <si>
    <t>출생년도</t>
    <phoneticPr fontId="1" type="noConversion"/>
  </si>
  <si>
    <t>OOO</t>
    <phoneticPr fontId="1" type="noConversion"/>
  </si>
  <si>
    <t>부서명</t>
    <phoneticPr fontId="1" type="noConversion"/>
  </si>
  <si>
    <t>경력종료일</t>
    <phoneticPr fontId="1" type="noConversion"/>
  </si>
  <si>
    <t>근속년수</t>
    <phoneticPr fontId="1" type="noConversion"/>
  </si>
  <si>
    <t>역할</t>
    <phoneticPr fontId="1" type="noConversion"/>
  </si>
  <si>
    <t>입사일</t>
    <phoneticPr fontId="1" type="noConversion"/>
  </si>
  <si>
    <t>주요 투자분야</t>
    <phoneticPr fontId="1" type="noConversion"/>
  </si>
  <si>
    <t>주요 투자명</t>
    <phoneticPr fontId="1" type="noConversion"/>
  </si>
  <si>
    <t>연락처</t>
    <phoneticPr fontId="1" type="noConversion"/>
  </si>
  <si>
    <t>이메일</t>
    <phoneticPr fontId="1" type="noConversion"/>
  </si>
  <si>
    <t>직장명</t>
    <phoneticPr fontId="1" type="noConversion"/>
  </si>
  <si>
    <t>수행업무</t>
    <phoneticPr fontId="1" type="noConversion"/>
  </si>
  <si>
    <t>경력시작일</t>
    <phoneticPr fontId="1" type="noConversion"/>
  </si>
  <si>
    <t>경력년수</t>
    <phoneticPr fontId="1" type="noConversion"/>
  </si>
  <si>
    <t>N</t>
    <phoneticPr fontId="1" type="noConversion"/>
  </si>
  <si>
    <t xml:space="preserve"> Gross IRR</t>
    <phoneticPr fontId="1" type="noConversion"/>
  </si>
  <si>
    <t>직위</t>
    <phoneticPr fontId="1" type="noConversion"/>
  </si>
  <si>
    <t>청산펀드</t>
    <phoneticPr fontId="1" type="noConversion"/>
  </si>
  <si>
    <t>운용중인펀드</t>
    <phoneticPr fontId="1" type="noConversion"/>
  </si>
  <si>
    <t>설립일</t>
    <phoneticPr fontId="1" type="noConversion"/>
  </si>
  <si>
    <t>청산(예정)일</t>
    <phoneticPr fontId="1" type="noConversion"/>
  </si>
  <si>
    <t>유지율</t>
    <phoneticPr fontId="1" type="noConversion"/>
  </si>
  <si>
    <t>-</t>
    <phoneticPr fontId="1" type="noConversion"/>
  </si>
  <si>
    <t>상세학력</t>
    <phoneticPr fontId="1" type="noConversion"/>
  </si>
  <si>
    <t>투자자산 미회수가치(C)</t>
    <phoneticPr fontId="1" type="noConversion"/>
  </si>
  <si>
    <t xml:space="preserve"> 총 회수금액(B+C)</t>
    <phoneticPr fontId="1" type="noConversion"/>
  </si>
  <si>
    <t>펀드명</t>
    <phoneticPr fontId="1" type="noConversion"/>
  </si>
  <si>
    <t>앵커 투자자</t>
    <phoneticPr fontId="1" type="noConversion"/>
  </si>
  <si>
    <t>투자자산 투자금액</t>
    <phoneticPr fontId="1" type="noConversion"/>
  </si>
  <si>
    <t>투자자산 회수금액</t>
    <phoneticPr fontId="1" type="noConversion"/>
  </si>
  <si>
    <t>투자자산 회수금액(B)</t>
    <phoneticPr fontId="1" type="noConversion"/>
  </si>
  <si>
    <t>투자자산 투자금액(A)</t>
    <phoneticPr fontId="1" type="noConversion"/>
  </si>
  <si>
    <t>결성일(투자기간)</t>
    <phoneticPr fontId="1" type="noConversion"/>
  </si>
  <si>
    <t>CB</t>
    <phoneticPr fontId="1" type="noConversion"/>
  </si>
  <si>
    <t>Fund1</t>
    <phoneticPr fontId="1" type="noConversion"/>
  </si>
  <si>
    <t>Comp 2</t>
    <phoneticPr fontId="1" type="noConversion"/>
  </si>
  <si>
    <t>Comp 3</t>
    <phoneticPr fontId="1" type="noConversion"/>
  </si>
  <si>
    <t>소계</t>
    <phoneticPr fontId="1" type="noConversion"/>
  </si>
  <si>
    <t>부분회수</t>
    <phoneticPr fontId="1" type="noConversion"/>
  </si>
  <si>
    <t>미회수</t>
    <phoneticPr fontId="1" type="noConversion"/>
  </si>
  <si>
    <t>최종 회수일자</t>
    <phoneticPr fontId="1" type="noConversion"/>
  </si>
  <si>
    <t>시장성 유무</t>
    <phoneticPr fontId="1" type="noConversion"/>
  </si>
  <si>
    <t>N</t>
    <phoneticPr fontId="1" type="noConversion"/>
  </si>
  <si>
    <t>현금흐름(B+C-A)</t>
    <phoneticPr fontId="1" type="noConversion"/>
  </si>
  <si>
    <t>Fund2</t>
    <phoneticPr fontId="1" type="noConversion"/>
  </si>
  <si>
    <t>Fund3</t>
    <phoneticPr fontId="1" type="noConversion"/>
  </si>
  <si>
    <t>투자형태</t>
    <phoneticPr fontId="1" type="noConversion"/>
  </si>
  <si>
    <t>A</t>
    <phoneticPr fontId="1" type="noConversion"/>
  </si>
  <si>
    <t>AAA</t>
    <phoneticPr fontId="1" type="noConversion"/>
  </si>
  <si>
    <t>BBB</t>
    <phoneticPr fontId="1" type="noConversion"/>
  </si>
  <si>
    <t>*재직/경력 증빙서류로 경력 및 근속년수 증빙가능해야함</t>
    <phoneticPr fontId="1" type="noConversion"/>
  </si>
  <si>
    <t>B</t>
    <phoneticPr fontId="1" type="noConversion"/>
  </si>
  <si>
    <t>펀드 약정금액</t>
    <phoneticPr fontId="1" type="noConversion"/>
  </si>
  <si>
    <t>펀드 납입금액(A)</t>
    <phoneticPr fontId="1" type="noConversion"/>
  </si>
  <si>
    <t>펀드 분배금액(B)</t>
    <phoneticPr fontId="1" type="noConversion"/>
  </si>
  <si>
    <t>회수방법</t>
    <phoneticPr fontId="1" type="noConversion"/>
  </si>
  <si>
    <t>투자원금</t>
    <phoneticPr fontId="1" type="noConversion"/>
  </si>
  <si>
    <t>감액</t>
    <phoneticPr fontId="1" type="noConversion"/>
  </si>
  <si>
    <t>코스닥</t>
    <phoneticPr fontId="1" type="noConversion"/>
  </si>
  <si>
    <t>Comp 4</t>
    <phoneticPr fontId="1" type="noConversion"/>
  </si>
  <si>
    <t>Comp 5</t>
    <phoneticPr fontId="1" type="noConversion"/>
  </si>
  <si>
    <t>Comp 6</t>
    <phoneticPr fontId="1" type="noConversion"/>
  </si>
  <si>
    <t>Comp 7</t>
    <phoneticPr fontId="1" type="noConversion"/>
  </si>
  <si>
    <t>Comp 8</t>
    <phoneticPr fontId="1" type="noConversion"/>
  </si>
  <si>
    <t>Comp 9</t>
    <phoneticPr fontId="1" type="noConversion"/>
  </si>
  <si>
    <t>신주</t>
    <phoneticPr fontId="1" type="noConversion"/>
  </si>
  <si>
    <t>신주/구주</t>
    <phoneticPr fontId="1" type="noConversion"/>
  </si>
  <si>
    <t>구주</t>
    <phoneticPr fontId="1" type="noConversion"/>
  </si>
  <si>
    <t>A,B,C</t>
    <phoneticPr fontId="1" type="noConversion"/>
  </si>
  <si>
    <t>A,C,D</t>
    <phoneticPr fontId="1" type="noConversion"/>
  </si>
  <si>
    <t>대체투자경력</t>
    <phoneticPr fontId="1" type="noConversion"/>
  </si>
  <si>
    <t>대체투자경력 여부</t>
    <phoneticPr fontId="1" type="noConversion"/>
  </si>
  <si>
    <t>대체투자경력 년수</t>
    <phoneticPr fontId="1" type="noConversion"/>
  </si>
  <si>
    <t>*일반운용인력에는 제안펀드를 위해 구성된 운용담당 임직원 모두 기재</t>
    <phoneticPr fontId="1" type="noConversion"/>
  </si>
  <si>
    <t>처벌경력</t>
    <phoneticPr fontId="1" type="noConversion"/>
  </si>
  <si>
    <t>&lt; 작성 유의사항 &gt;</t>
    <phoneticPr fontId="12" type="noConversion"/>
  </si>
  <si>
    <t xml:space="preserve">  ※ Net IRR은 보수, 비용 등 차감 후 기준</t>
    <phoneticPr fontId="12" type="noConversion"/>
  </si>
  <si>
    <t xml:space="preserve">  ※ 동일펀드 내 동일자산에 대한 동일투자형태가 있는 경우 합산하여 기재</t>
    <phoneticPr fontId="12" type="noConversion"/>
  </si>
  <si>
    <t xml:space="preserve">     - 시장성 없는 투자자산 : 공정가치금액 또는 감액 후 금액</t>
    <phoneticPr fontId="12" type="noConversion"/>
  </si>
  <si>
    <t xml:space="preserve">                                    * 공정가치금액이 없거나 감액이 없는 경우에만 투자원금으로 기재</t>
    <phoneticPr fontId="12" type="noConversion"/>
  </si>
  <si>
    <t xml:space="preserve">                                    * 코넥스는 시장성 없는 자산으로 분류하여 기재 </t>
    <phoneticPr fontId="12" type="noConversion"/>
  </si>
  <si>
    <t xml:space="preserve">  ※ 경영참여형 사모집합투자기구, 기관전용 사모집합투자기구, 벤처투자조합, 중소기업창업투자조합, 한국벤처투자조합, 신기술사업투자조합, 기업구조조정투자(CRC) 등 대체투자 </t>
    <phoneticPr fontId="12" type="noConversion"/>
  </si>
  <si>
    <t>운용사명</t>
    <phoneticPr fontId="1" type="noConversion"/>
  </si>
  <si>
    <t>대표자</t>
    <phoneticPr fontId="1" type="noConversion"/>
  </si>
  <si>
    <t>주소</t>
    <phoneticPr fontId="1" type="noConversion"/>
  </si>
  <si>
    <t>이메일</t>
    <phoneticPr fontId="1" type="noConversion"/>
  </si>
  <si>
    <t>1. 운용사 개요</t>
    <phoneticPr fontId="1" type="noConversion"/>
  </si>
  <si>
    <t>2. 펀드 개요</t>
    <phoneticPr fontId="1" type="noConversion"/>
  </si>
  <si>
    <t>관리보수</t>
    <phoneticPr fontId="1" type="noConversion"/>
  </si>
  <si>
    <t>성과보수</t>
    <phoneticPr fontId="1" type="noConversion"/>
  </si>
  <si>
    <t>설립일자</t>
    <phoneticPr fontId="1" type="noConversion"/>
  </si>
  <si>
    <t>3. 재무현황</t>
    <phoneticPr fontId="1" type="noConversion"/>
  </si>
  <si>
    <t xml:space="preserve">4. 감독기관으로부터 제재내역 </t>
    <phoneticPr fontId="1" type="noConversion"/>
  </si>
  <si>
    <t>관리인력</t>
    <phoneticPr fontId="1" type="noConversion"/>
  </si>
  <si>
    <t>3. 인력 수</t>
    <phoneticPr fontId="1" type="noConversion"/>
  </si>
  <si>
    <t>1. 핵심운용인력 세부현황</t>
    <phoneticPr fontId="1" type="noConversion"/>
  </si>
  <si>
    <t>4. 핵심 운용인력 유지율</t>
    <phoneticPr fontId="1" type="noConversion"/>
  </si>
  <si>
    <t>회수</t>
    <phoneticPr fontId="1" type="noConversion"/>
  </si>
  <si>
    <t>현금흐름(B-A)</t>
    <phoneticPr fontId="1" type="noConversion"/>
  </si>
  <si>
    <t>회수완료</t>
    <phoneticPr fontId="1" type="noConversion"/>
  </si>
  <si>
    <t>펀드 제안 관련 담당자</t>
    <phoneticPr fontId="1" type="noConversion"/>
  </si>
  <si>
    <t>(단위 : 억원,%)</t>
    <phoneticPr fontId="1" type="noConversion"/>
  </si>
  <si>
    <t>XXX</t>
    <phoneticPr fontId="1" type="noConversion"/>
  </si>
  <si>
    <t>제안운용사</t>
    <phoneticPr fontId="1" type="noConversion"/>
  </si>
  <si>
    <t>A</t>
    <phoneticPr fontId="1" type="noConversion"/>
  </si>
  <si>
    <t>B</t>
    <phoneticPr fontId="1" type="noConversion"/>
  </si>
  <si>
    <t>B</t>
    <phoneticPr fontId="1" type="noConversion"/>
  </si>
  <si>
    <t>1. 제안회사</t>
    <phoneticPr fontId="1" type="noConversion"/>
  </si>
  <si>
    <t>회사명</t>
    <phoneticPr fontId="1" type="noConversion"/>
  </si>
  <si>
    <t>성과보수</t>
    <phoneticPr fontId="1" type="noConversion"/>
  </si>
  <si>
    <t>투자기구</t>
    <phoneticPr fontId="1" type="noConversion"/>
  </si>
  <si>
    <t>2. 현금흐름</t>
    <phoneticPr fontId="1" type="noConversion"/>
  </si>
  <si>
    <t>(단위 : 백만원,%)</t>
    <phoneticPr fontId="1" type="noConversion"/>
  </si>
  <si>
    <t>(단위 : 백만원,%)</t>
    <phoneticPr fontId="1" type="noConversion"/>
  </si>
  <si>
    <t>펀드명</t>
    <phoneticPr fontId="1" type="noConversion"/>
  </si>
  <si>
    <t>펀드명</t>
    <phoneticPr fontId="1" type="noConversion"/>
  </si>
  <si>
    <t>수익률(Net IRR)</t>
    <phoneticPr fontId="1" type="noConversion"/>
  </si>
  <si>
    <t>Fund1</t>
    <phoneticPr fontId="1" type="noConversion"/>
  </si>
  <si>
    <t>Fund1</t>
    <phoneticPr fontId="1" type="noConversion"/>
  </si>
  <si>
    <t>소 계</t>
    <phoneticPr fontId="1" type="noConversion"/>
  </si>
  <si>
    <t>소 계</t>
    <phoneticPr fontId="1" type="noConversion"/>
  </si>
  <si>
    <t>(단위 : 백만원,%)</t>
    <phoneticPr fontId="1" type="noConversion"/>
  </si>
  <si>
    <t>일자</t>
    <phoneticPr fontId="1" type="noConversion"/>
  </si>
  <si>
    <t>Fund2</t>
    <phoneticPr fontId="1" type="noConversion"/>
  </si>
  <si>
    <t>소 계</t>
    <phoneticPr fontId="1" type="noConversion"/>
  </si>
  <si>
    <t>Multiple(B/A)</t>
    <phoneticPr fontId="1" type="noConversion"/>
  </si>
  <si>
    <t xml:space="preserve">*통장사본에 형광팬으로 해당 부분 표시, 금액 불일치 시 엑셀에 사유 기재 </t>
    <phoneticPr fontId="1" type="noConversion"/>
  </si>
  <si>
    <t>수익률(Net IRR)</t>
    <phoneticPr fontId="1" type="noConversion"/>
  </si>
  <si>
    <t>Fund3</t>
    <phoneticPr fontId="1" type="noConversion"/>
  </si>
  <si>
    <t>청산예정일</t>
    <phoneticPr fontId="1" type="noConversion"/>
  </si>
  <si>
    <t>펀드 납입금액</t>
    <phoneticPr fontId="1" type="noConversion"/>
  </si>
  <si>
    <t>펀드 분배금액</t>
    <phoneticPr fontId="1" type="noConversion"/>
  </si>
  <si>
    <t>투자자산 투자금액(A)</t>
    <phoneticPr fontId="1" type="noConversion"/>
  </si>
  <si>
    <t>투자자산 회수금액(B)</t>
    <phoneticPr fontId="1" type="noConversion"/>
  </si>
  <si>
    <t>투자자산 미회수가치(C)</t>
    <phoneticPr fontId="1" type="noConversion"/>
  </si>
  <si>
    <t>Multiple((B+C)/A)</t>
    <phoneticPr fontId="1" type="noConversion"/>
  </si>
  <si>
    <t>1. 청산펀드 현금흐름</t>
    <phoneticPr fontId="1" type="noConversion"/>
  </si>
  <si>
    <t>회수완료</t>
    <phoneticPr fontId="1" type="noConversion"/>
  </si>
  <si>
    <t>투자자산 미회수가치(C)</t>
    <phoneticPr fontId="1" type="noConversion"/>
  </si>
  <si>
    <t>총 회수금액(B+C)</t>
    <phoneticPr fontId="1" type="noConversion"/>
  </si>
  <si>
    <t>핵심운용인력</t>
    <phoneticPr fontId="1" type="noConversion"/>
  </si>
  <si>
    <t>설립시(최초 정관상)</t>
    <phoneticPr fontId="1" type="noConversion"/>
  </si>
  <si>
    <t>인원수</t>
    <phoneticPr fontId="1" type="noConversion"/>
  </si>
  <si>
    <t>핵심운용인력</t>
    <phoneticPr fontId="1" type="noConversion"/>
  </si>
  <si>
    <t>청산시(또는 제안 기준일)</t>
    <phoneticPr fontId="1" type="noConversion"/>
  </si>
  <si>
    <t>인원수¹</t>
    <phoneticPr fontId="1" type="noConversion"/>
  </si>
  <si>
    <t>* 1. 청산시(또는 제안 기준일) 인원수 : 설립시 인력 중 유지중인 인원수</t>
    <phoneticPr fontId="1" type="noConversion"/>
  </si>
  <si>
    <t>1. 운용중인 펀드 현금흐름</t>
    <phoneticPr fontId="1" type="noConversion"/>
  </si>
  <si>
    <t>핵심운용인력</t>
    <phoneticPr fontId="1" type="noConversion"/>
  </si>
  <si>
    <t>일반운용인력</t>
    <phoneticPr fontId="1" type="noConversion"/>
  </si>
  <si>
    <t>투자관리인력</t>
    <phoneticPr fontId="1" type="noConversion"/>
  </si>
  <si>
    <t>그외 기타인력</t>
    <phoneticPr fontId="1" type="noConversion"/>
  </si>
  <si>
    <t>인력 수</t>
    <phoneticPr fontId="1" type="noConversion"/>
  </si>
  <si>
    <t>2. 인력</t>
    <phoneticPr fontId="1" type="noConversion"/>
  </si>
  <si>
    <t>최소 결성금액</t>
    <phoneticPr fontId="1" type="noConversion"/>
  </si>
  <si>
    <t>3. 펀드 규모</t>
    <phoneticPr fontId="1" type="noConversion"/>
  </si>
  <si>
    <t>GP출자액</t>
    <phoneticPr fontId="1" type="noConversion"/>
  </si>
  <si>
    <t>GP출자비율</t>
    <phoneticPr fontId="1" type="noConversion"/>
  </si>
  <si>
    <t>4. 운용사 출자액 및 비율</t>
    <phoneticPr fontId="1" type="noConversion"/>
  </si>
  <si>
    <t>목표 결성 금액</t>
    <phoneticPr fontId="1" type="noConversion"/>
  </si>
  <si>
    <t>임직원 수</t>
    <phoneticPr fontId="1" type="noConversion"/>
  </si>
  <si>
    <t>5. 운용사 Track Record</t>
    <phoneticPr fontId="1" type="noConversion"/>
  </si>
  <si>
    <t>청산펀드 수익률</t>
    <phoneticPr fontId="1" type="noConversion"/>
  </si>
  <si>
    <t>운용중인 펀드 수익률</t>
    <phoneticPr fontId="1" type="noConversion"/>
  </si>
  <si>
    <t>청산펀드 Multiple</t>
    <phoneticPr fontId="1" type="noConversion"/>
  </si>
  <si>
    <t>운용중인 펀드 Multiple</t>
    <phoneticPr fontId="1" type="noConversion"/>
  </si>
  <si>
    <t>DPI(B/A)</t>
    <phoneticPr fontId="1" type="noConversion"/>
  </si>
  <si>
    <t>운용중인 펀드 DPI</t>
    <phoneticPr fontId="1" type="noConversion"/>
  </si>
  <si>
    <t>6. 핵심운용인력 Track Record</t>
    <phoneticPr fontId="1" type="noConversion"/>
  </si>
  <si>
    <t>현금흐름(B+C-A)</t>
    <phoneticPr fontId="1" type="noConversion"/>
  </si>
  <si>
    <t>펀드 NAV(C)</t>
    <phoneticPr fontId="1" type="noConversion"/>
  </si>
  <si>
    <t>Fund4</t>
    <phoneticPr fontId="1" type="noConversion"/>
  </si>
  <si>
    <t>Fund5</t>
    <phoneticPr fontId="1" type="noConversion"/>
  </si>
  <si>
    <t>Fund6</t>
    <phoneticPr fontId="1" type="noConversion"/>
  </si>
  <si>
    <t>성명</t>
    <phoneticPr fontId="1" type="noConversion"/>
  </si>
  <si>
    <t>7. 출자확정기관 및 예정기관</t>
    <phoneticPr fontId="1" type="noConversion"/>
  </si>
  <si>
    <t>확정기관</t>
    <phoneticPr fontId="1" type="noConversion"/>
  </si>
  <si>
    <t>예정기관</t>
    <phoneticPr fontId="1" type="noConversion"/>
  </si>
  <si>
    <t>출자 예정금액</t>
    <phoneticPr fontId="1" type="noConversion"/>
  </si>
  <si>
    <t>출자 확정금액</t>
    <phoneticPr fontId="1" type="noConversion"/>
  </si>
  <si>
    <t>8. 투자확약금액 비율</t>
    <phoneticPr fontId="1" type="noConversion"/>
  </si>
  <si>
    <t>9. 성과보수 및 관리보수</t>
    <phoneticPr fontId="1" type="noConversion"/>
  </si>
  <si>
    <t>10. 핵심운용인력 유지율</t>
    <phoneticPr fontId="1" type="noConversion"/>
  </si>
  <si>
    <t>사업자등록번호</t>
    <phoneticPr fontId="1" type="noConversion"/>
  </si>
  <si>
    <t>0. 펀드명</t>
    <phoneticPr fontId="1" type="noConversion"/>
  </si>
  <si>
    <t>인력구분</t>
    <phoneticPr fontId="1" type="noConversion"/>
  </si>
  <si>
    <t>목표결성규모</t>
    <phoneticPr fontId="1" type="noConversion"/>
  </si>
  <si>
    <t>최소결성규모</t>
    <phoneticPr fontId="1" type="noConversion"/>
  </si>
  <si>
    <t>투자기구</t>
    <phoneticPr fontId="1" type="noConversion"/>
  </si>
  <si>
    <t>펀드기간</t>
    <phoneticPr fontId="1" type="noConversion"/>
  </si>
  <si>
    <t>핵심운용인력</t>
    <phoneticPr fontId="1" type="noConversion"/>
  </si>
  <si>
    <t xml:space="preserve"> ○명 ((예)○○○대표, ○○○상무, ○○○부장)</t>
    <phoneticPr fontId="1" type="noConversion"/>
  </si>
  <si>
    <t>00년(0년씩 총 0회 연장가능)</t>
    <phoneticPr fontId="1" type="noConversion"/>
  </si>
  <si>
    <t>기준수익률</t>
    <phoneticPr fontId="1" type="noConversion"/>
  </si>
  <si>
    <t>운용사 우선손실충당금</t>
    <phoneticPr fontId="1" type="noConversion"/>
  </si>
  <si>
    <t>확정금액 비율(최소대비)</t>
    <phoneticPr fontId="1" type="noConversion"/>
  </si>
  <si>
    <t>1. 운용자산</t>
  </si>
  <si>
    <t>예금잔액</t>
  </si>
  <si>
    <t>(2) 유가증권</t>
  </si>
  <si>
    <t>2. 기타자산</t>
  </si>
  <si>
    <t>장부가액/평가액</t>
    <phoneticPr fontId="1" type="noConversion"/>
  </si>
  <si>
    <t>산출근거
(필수기재)</t>
    <phoneticPr fontId="1" type="noConversion"/>
  </si>
  <si>
    <t>(단위 : 백만원)</t>
    <phoneticPr fontId="1" type="noConversion"/>
  </si>
  <si>
    <t>(1) 현금 및 현금성자산</t>
    <phoneticPr fontId="1" type="noConversion"/>
  </si>
  <si>
    <t>(2) 미지급비용</t>
    <phoneticPr fontId="1" type="noConversion"/>
  </si>
  <si>
    <t>(1) 수수료미지급금</t>
    <phoneticPr fontId="1" type="noConversion"/>
  </si>
  <si>
    <t>(3) 기타미지급금</t>
    <phoneticPr fontId="1" type="noConversion"/>
  </si>
  <si>
    <t>[순자산가치(자산총계-부채총계]</t>
    <phoneticPr fontId="1" type="noConversion"/>
  </si>
  <si>
    <t>자산총계(운용+기타)</t>
    <phoneticPr fontId="1" type="noConversion"/>
  </si>
  <si>
    <t>부채총계</t>
    <phoneticPr fontId="1" type="noConversion"/>
  </si>
  <si>
    <t>LP 리스트(금액, 지분율)</t>
    <phoneticPr fontId="1" type="noConversion"/>
  </si>
  <si>
    <t xml:space="preserve"> - FUND1의 Comp 1</t>
    <phoneticPr fontId="1" type="noConversion"/>
  </si>
  <si>
    <t xml:space="preserve"> - FUND1의 Comp 2</t>
    <phoneticPr fontId="1" type="noConversion"/>
  </si>
  <si>
    <t xml:space="preserve"> - FUND1의 Comp 3</t>
    <phoneticPr fontId="1" type="noConversion"/>
  </si>
  <si>
    <t>회수완료건은 해당 없음</t>
    <phoneticPr fontId="1" type="noConversion"/>
  </si>
  <si>
    <t>Comp 2
(부분회수)</t>
    <phoneticPr fontId="1" type="noConversion"/>
  </si>
  <si>
    <t>Comp 3
(미회수)</t>
    <phoneticPr fontId="1" type="noConversion"/>
  </si>
  <si>
    <t>Comp 1
(회수완료)</t>
    <phoneticPr fontId="1" type="noConversion"/>
  </si>
  <si>
    <t>※ [펀드 NAV] 펀드 재무상태표, 예금잔액 확인할 수 있는 자료(통장사본 등), 투자자산별 공정가치평가보고서 등 증빙자료 必. 증빙 제출 시 항목별 산출근거 기재</t>
    <phoneticPr fontId="20" type="noConversion"/>
  </si>
  <si>
    <t>GP출자비율(최소대비)</t>
    <phoneticPr fontId="1" type="noConversion"/>
  </si>
  <si>
    <t>총 인원</t>
    <phoneticPr fontId="1" type="noConversion"/>
  </si>
  <si>
    <t>A기관(00억)</t>
    <phoneticPr fontId="1" type="noConversion"/>
  </si>
  <si>
    <t>예정기관 세부내역</t>
    <phoneticPr fontId="1" type="noConversion"/>
  </si>
  <si>
    <t>확정기관 세부내역</t>
    <phoneticPr fontId="1" type="noConversion"/>
  </si>
  <si>
    <t>B기관(00억)</t>
    <phoneticPr fontId="1" type="noConversion"/>
  </si>
  <si>
    <t>휴대폰번호</t>
    <phoneticPr fontId="1" type="noConversion"/>
  </si>
  <si>
    <t>전화번호</t>
    <phoneticPr fontId="1" type="noConversion"/>
  </si>
  <si>
    <t>성명/직위</t>
    <phoneticPr fontId="1" type="noConversion"/>
  </si>
  <si>
    <t>운용사 설립일자</t>
    <phoneticPr fontId="1" type="noConversion"/>
  </si>
  <si>
    <t>최초 펀드 설립일자</t>
    <phoneticPr fontId="1" type="noConversion"/>
  </si>
  <si>
    <t>일반운용인력</t>
    <phoneticPr fontId="1" type="noConversion"/>
  </si>
  <si>
    <t>핵심운용인력</t>
    <phoneticPr fontId="1" type="noConversion"/>
  </si>
  <si>
    <t xml:space="preserve">  ※ 사실과 다른 제안내용이나 허위사실을 기재할 경우 평가대상에서 제외될 수 있으며, 선정 이후에도 선정을 취소할 수 있음</t>
    <phoneticPr fontId="12" type="noConversion"/>
  </si>
  <si>
    <t xml:space="preserve">  ※ 동일내용에 한해 Excel과 Hwp 간 입력내용 일치</t>
    <phoneticPr fontId="12" type="noConversion"/>
  </si>
  <si>
    <t>Co-GP 여부</t>
    <phoneticPr fontId="1" type="noConversion"/>
  </si>
  <si>
    <t>Co-GP 여부
(Y/N)</t>
    <phoneticPr fontId="1" type="noConversion"/>
  </si>
  <si>
    <t>Co-GP 여부(Y/N)</t>
    <phoneticPr fontId="1" type="noConversion"/>
  </si>
  <si>
    <t>2) 핵심/일반 운용인력 및 관리인력에 해당하지 않는 인력</t>
    <phoneticPr fontId="1" type="noConversion"/>
  </si>
  <si>
    <t>2023년도</t>
    <phoneticPr fontId="1" type="noConversion"/>
  </si>
  <si>
    <t>2024년도</t>
    <phoneticPr fontId="1" type="noConversion"/>
  </si>
  <si>
    <t>2-1. NAV 산출내역(예시, 펀드별 작성, 미회수자산은 3-(2) 값과 동일해야함)</t>
    <phoneticPr fontId="1" type="noConversion"/>
  </si>
  <si>
    <t>주요 사업분야</t>
    <phoneticPr fontId="1" type="noConversion"/>
  </si>
  <si>
    <t>2) LOC 기준이며, GP출자금 포함하여 기재</t>
    <phoneticPr fontId="1" type="noConversion"/>
  </si>
  <si>
    <t>3) 출자확정금액 제외한 검토 기관의 출자예정금액, 유의미한 출자가능성이 있는 경우에 한함</t>
    <phoneticPr fontId="1" type="noConversion"/>
  </si>
  <si>
    <t>GP출자액¹</t>
    <phoneticPr fontId="1" type="noConversion"/>
  </si>
  <si>
    <t>출자확정금액²</t>
    <phoneticPr fontId="1" type="noConversion"/>
  </si>
  <si>
    <r>
      <t>출자예정금액</t>
    </r>
    <r>
      <rPr>
        <b/>
        <sz val="11"/>
        <color theme="1"/>
        <rFont val="맑은 고딕"/>
        <family val="3"/>
        <charset val="129"/>
      </rPr>
      <t>³</t>
    </r>
    <phoneticPr fontId="1" type="noConversion"/>
  </si>
  <si>
    <t>2. 개인별 경력</t>
    <phoneticPr fontId="1" type="noConversion"/>
  </si>
  <si>
    <t>보유주식수</t>
    <phoneticPr fontId="1" type="noConversion"/>
  </si>
  <si>
    <t>주당가치</t>
    <phoneticPr fontId="1" type="noConversion"/>
  </si>
  <si>
    <t>1) 운용인력 외 인력 중 오퍼레이션, 리스크, 준법 등 펀드관리를 위한 인력(인사, 회계 등 회사 고유업무 관리인력은 그외기타인력으로 기재하되 기타업무와 관리업무 겸직 시 둘다 기재)</t>
    <phoneticPr fontId="1" type="noConversion"/>
  </si>
  <si>
    <t>변경1</t>
    <phoneticPr fontId="12" type="noConversion"/>
  </si>
  <si>
    <t>변경2</t>
    <phoneticPr fontId="12" type="noConversion"/>
  </si>
  <si>
    <t>변경3</t>
    <phoneticPr fontId="12" type="noConversion"/>
  </si>
  <si>
    <t>변경4</t>
    <phoneticPr fontId="12" type="noConversion"/>
  </si>
  <si>
    <t>변경5</t>
    <phoneticPr fontId="12" type="noConversion"/>
  </si>
  <si>
    <t>yyyy-mm-dd</t>
    <phoneticPr fontId="12" type="noConversion"/>
  </si>
  <si>
    <t>변경인력
(제외 인력)</t>
    <phoneticPr fontId="12" type="noConversion"/>
  </si>
  <si>
    <t>변경인력
(추가 인력)</t>
    <phoneticPr fontId="12" type="noConversion"/>
  </si>
  <si>
    <t>변경인력
(제외 인력)</t>
    <phoneticPr fontId="12" type="noConversion"/>
  </si>
  <si>
    <t>변경인력
(추가 인력)</t>
    <phoneticPr fontId="12" type="noConversion"/>
  </si>
  <si>
    <t>B</t>
    <phoneticPr fontId="1" type="noConversion"/>
  </si>
  <si>
    <t>D</t>
    <phoneticPr fontId="1" type="noConversion"/>
  </si>
  <si>
    <t>※ 증빙서류에 해당 거래 건 형광펜으로 마킹</t>
    <phoneticPr fontId="1" type="noConversion"/>
  </si>
  <si>
    <t>※ 증빙서류에 해당 거래 건 형광펜으로 마킹</t>
    <phoneticPr fontId="1" type="noConversion"/>
  </si>
  <si>
    <t>1. 세부 투자 현황</t>
    <phoneticPr fontId="1" type="noConversion"/>
  </si>
  <si>
    <t>1) 제안펀드 대상(병행펀드 제외). 내부 운용인력 출자는 포함하되, 특수관계인 출자분은 제외(운용사 및 내부 운용인력별 출자액 주석으로 기재)</t>
    <phoneticPr fontId="1" type="noConversion"/>
  </si>
  <si>
    <t xml:space="preserve">  ※ [4-1.세부투자 현황] 투자기간 1년 미만인 경우 XIRR 대신 (멀티플-1)로 계산 및 투자기간 투자금액 전액 손실의 경우 투자수익률(IRR)은 –100%로 표시</t>
    <phoneticPr fontId="12" type="noConversion"/>
  </si>
  <si>
    <t xml:space="preserve">  ※ [0.펀드요약]은 작성 불필요(수식)</t>
    <phoneticPr fontId="12" type="noConversion"/>
  </si>
  <si>
    <t xml:space="preserve">  ※ [2.청산/3.운용중인 펀드] 펀드 결성일 1년 미만인 경우 XIRR 대신 (멀티플-1)로 계산</t>
    <phoneticPr fontId="12" type="noConversion"/>
  </si>
  <si>
    <t>VC 펀드 설립일자</t>
    <phoneticPr fontId="1" type="noConversion"/>
  </si>
  <si>
    <t xml:space="preserve">     관련 운용 재직경력(A)과 기타 금융기관 및 유관분야(회계법인, 컨설팅, PI투자, 전략적 투자자 등) 재직경력(B) 기재</t>
    <phoneticPr fontId="12" type="noConversion"/>
  </si>
  <si>
    <t>* 핵심/일반 운용인력은 제안펀드 기준이며, 관리인력 및 그외 기타 인력은 운용사 기준으로 작성</t>
    <phoneticPr fontId="1" type="noConversion"/>
  </si>
  <si>
    <t xml:space="preserve">  ※ 회수금액은 원금 및 이익금 포함한 회수총액 기준</t>
    <phoneticPr fontId="12" type="noConversion"/>
  </si>
  <si>
    <t>Y(ㅇㅇ사)</t>
    <phoneticPr fontId="1" type="noConversion"/>
  </si>
  <si>
    <t xml:space="preserve">  ※ 투자기구 작성 시 벤처투자조합 등 관련 근거법령 상의 투자기구를 기재</t>
    <phoneticPr fontId="12" type="noConversion"/>
  </si>
  <si>
    <t>※ 미회수 자산이 있는 경우, [펀드별 분배금액] 마지막 칸(해당 양식에서 E20, 29, 38를 의미)에 공정가치 평가가 반영된 NAV 기재. 관련 증빙자료 제출 必. NAV 산출시 예상성과보수 차감하여 반영</t>
    <phoneticPr fontId="20" type="noConversion"/>
  </si>
  <si>
    <t>2-1. NAV 산출내역(예시, 펀드별 작성, 청산완료펀드는 대상아님)</t>
    <phoneticPr fontId="1" type="noConversion"/>
  </si>
  <si>
    <t xml:space="preserve"> - FUND1의 Comp 1</t>
    <phoneticPr fontId="1" type="noConversion"/>
  </si>
  <si>
    <t>외부기관 공정가치평가('24.12.31, OOO평가사)</t>
    <phoneticPr fontId="1" type="noConversion"/>
  </si>
  <si>
    <t>(4) 예상성과보수</t>
    <phoneticPr fontId="1" type="noConversion"/>
  </si>
  <si>
    <t>*유가증권의 경우 주당가치 x 보유주식수의 산출근거 반드시 작성(보유주식수를 확인할 수 있는 증빙 제출 포함)</t>
    <phoneticPr fontId="1" type="noConversion"/>
  </si>
  <si>
    <t>*위의 양식을 참고하여 작성하되, 대상 내역에 맞게 항목 및 양식 등 조정 가능</t>
    <phoneticPr fontId="1" type="noConversion"/>
  </si>
  <si>
    <t>(4) 예상성과보수</t>
    <phoneticPr fontId="1" type="noConversion"/>
  </si>
  <si>
    <t>※ 미회수 자산은 투자자산별 장부가액 또는 평가금액 기재하고, NAV 산정시 직전 기말 성과보수, 예상성과보수 등 모두 차감하여 기재</t>
    <phoneticPr fontId="20" type="noConversion"/>
  </si>
  <si>
    <t>*유가증권의 경우 주당가치 x 보유주식수의 산출근거 반드시 작성(보유주식수를 확인할 수 있는 증빙 제출 포함)</t>
    <phoneticPr fontId="1" type="noConversion"/>
  </si>
  <si>
    <t xml:space="preserve">  ※ 추가 설명이 필요한 경우 주석 또는 메모 추가 가능</t>
    <phoneticPr fontId="12" type="noConversion"/>
  </si>
  <si>
    <t xml:space="preserve">  ※ 작성대상기간이 기재되어있지 않은 경우, 전체 기간을 대상으로 작성</t>
    <phoneticPr fontId="12" type="noConversion"/>
  </si>
  <si>
    <r>
      <t>* 금융감독원-업무자료-검사</t>
    </r>
    <r>
      <rPr>
        <b/>
        <sz val="9"/>
        <color theme="1"/>
        <rFont val="맑은 고딕"/>
        <family val="3"/>
        <charset val="129"/>
      </rPr>
      <t>·</t>
    </r>
    <r>
      <rPr>
        <b/>
        <sz val="8.1"/>
        <color theme="1"/>
        <rFont val="맑은 고딕"/>
        <family val="3"/>
        <charset val="129"/>
      </rPr>
      <t>제재-제재관련공시-검사결과제재에서 "제안 운용사명으로 조회한 화면" 증빙자료 제출 必</t>
    </r>
    <phoneticPr fontId="1" type="noConversion"/>
  </si>
  <si>
    <r>
      <rPr>
        <b/>
        <sz val="11"/>
        <color theme="1"/>
        <rFont val="맑은 고딕"/>
        <family val="3"/>
        <charset val="129"/>
      </rPr>
      <t xml:space="preserve">1. 청산 </t>
    </r>
    <r>
      <rPr>
        <b/>
        <sz val="11"/>
        <color theme="1"/>
        <rFont val="맑은 고딕"/>
        <family val="3"/>
        <charset val="129"/>
        <scheme val="minor"/>
      </rPr>
      <t>펀드 현황</t>
    </r>
    <phoneticPr fontId="1" type="noConversion"/>
  </si>
  <si>
    <r>
      <rPr>
        <b/>
        <sz val="11"/>
        <color theme="1"/>
        <rFont val="맑은 고딕"/>
        <family val="3"/>
        <charset val="129"/>
      </rPr>
      <t xml:space="preserve">1. 운용중인 </t>
    </r>
    <r>
      <rPr>
        <b/>
        <sz val="11"/>
        <color theme="1"/>
        <rFont val="맑은 고딕"/>
        <family val="3"/>
        <charset val="129"/>
        <scheme val="minor"/>
      </rPr>
      <t>펀드 현황</t>
    </r>
    <phoneticPr fontId="1" type="noConversion"/>
  </si>
  <si>
    <r>
      <t>관리인력</t>
    </r>
    <r>
      <rPr>
        <sz val="11"/>
        <color theme="1"/>
        <rFont val="맑은 고딕"/>
        <family val="3"/>
        <charset val="129"/>
      </rPr>
      <t>¹</t>
    </r>
    <phoneticPr fontId="1" type="noConversion"/>
  </si>
  <si>
    <r>
      <t>그외 기타인력</t>
    </r>
    <r>
      <rPr>
        <sz val="11"/>
        <color theme="1"/>
        <rFont val="맑은 고딕"/>
        <family val="3"/>
        <charset val="129"/>
      </rPr>
      <t>²</t>
    </r>
    <phoneticPr fontId="1" type="noConversion"/>
  </si>
  <si>
    <t xml:space="preserve">      - 벤처투자 촉진에 관한 법률」에 의한 벤처투자조합, 舊「중소기업창업지원법」에 의한 중소기업창업투자조합, 舊「벤처기업육성에 관한 특별조치법」에 의한 한국벤처투자조합(KVF),</t>
    <phoneticPr fontId="12" type="noConversion"/>
  </si>
  <si>
    <t xml:space="preserve">        「여신전문금융업법」에 의한 신기술투자조합, 「자본시장과 금융투자업에 관한 법률」 창업벤처전문기관전용 사모집합투자기구 </t>
    <phoneticPr fontId="12" type="noConversion"/>
  </si>
  <si>
    <r>
      <t xml:space="preserve">  ※ 청산</t>
    </r>
    <r>
      <rPr>
        <b/>
        <sz val="11"/>
        <color theme="1"/>
        <rFont val="맑은 고딕"/>
        <family val="3"/>
        <charset val="129"/>
      </rPr>
      <t xml:space="preserve">·운용중인 </t>
    </r>
    <r>
      <rPr>
        <b/>
        <sz val="11"/>
        <color theme="1"/>
        <rFont val="맑은 고딕"/>
        <family val="3"/>
        <charset val="129"/>
        <scheme val="minor"/>
      </rPr>
      <t>펀드 및 운용인력 성과 작성 시 아래 투자기구에 한해서만 작성</t>
    </r>
    <phoneticPr fontId="12" type="noConversion"/>
  </si>
  <si>
    <t xml:space="preserve">  ※ Excel 서식, 셀 병합, 수식 변경 금지</t>
    <phoneticPr fontId="12" type="noConversion"/>
  </si>
  <si>
    <t xml:space="preserve">  ※ 작성 기준일자 : '25.12.31</t>
  </si>
  <si>
    <r>
      <t xml:space="preserve">     - 시장성 있는 투자자산 : ’25.12.31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b/>
        <sz val="11"/>
        <color theme="1"/>
        <rFont val="맑은 고딕"/>
        <family val="3"/>
        <charset val="129"/>
        <scheme val="minor"/>
      </rPr>
      <t>기준 종가 또는 공모예정가(밴드 하단가격 일괄적용)</t>
    </r>
    <phoneticPr fontId="12" type="noConversion"/>
  </si>
  <si>
    <t xml:space="preserve">  ※ Co-GP여부 "Y"일 경우 해당 Co-GP명 괄호로 기재</t>
    <phoneticPr fontId="12" type="noConversion"/>
  </si>
  <si>
    <t xml:space="preserve">  ※ 외화 투자자산은 서울외국환중개의 '25.12.31 매매기준율 적용하여 원화금액으로 환산 작성</t>
    <phoneticPr fontId="12" type="noConversion"/>
  </si>
  <si>
    <t>*[투자자산 미회수가치] 기준일('25.12.31) 이후 회수완료된 자산의 경우에도 기준일 기준 평가금액 기재. 별도 주석 또는 메모에 실제 회수금액 기재</t>
    <phoneticPr fontId="1" type="noConversion"/>
  </si>
  <si>
    <t>검증인</t>
    <phoneticPr fontId="1" type="noConversion"/>
  </si>
  <si>
    <t>감사보고서('25.12.31)</t>
    <phoneticPr fontId="1" type="noConversion"/>
  </si>
  <si>
    <t>외부기관 공정가치평가('25.12.31, OOO평가사)</t>
    <phoneticPr fontId="1" type="noConversion"/>
  </si>
  <si>
    <t>10,000주*2,000원=20,000,000원('25.12.31 코스닥 종가)</t>
    <phoneticPr fontId="1" type="noConversion"/>
  </si>
  <si>
    <t>2. 운용중인 펀드 현금흐름</t>
    <phoneticPr fontId="1" type="noConversion"/>
  </si>
  <si>
    <t>Comp 10
(회수완료)</t>
    <phoneticPr fontId="1" type="noConversion"/>
  </si>
  <si>
    <t>Comp 11
(부분회수)</t>
    <phoneticPr fontId="1" type="noConversion"/>
  </si>
  <si>
    <t>Comp 12
(미회수)</t>
    <phoneticPr fontId="1" type="noConversion"/>
  </si>
  <si>
    <t>Comp 13</t>
    <phoneticPr fontId="1" type="noConversion"/>
  </si>
  <si>
    <t>Comp 14</t>
    <phoneticPr fontId="1" type="noConversion"/>
  </si>
  <si>
    <t>Comp 15</t>
    <phoneticPr fontId="1" type="noConversion"/>
  </si>
  <si>
    <t>Comp 16</t>
    <phoneticPr fontId="1" type="noConversion"/>
  </si>
  <si>
    <t>Comp 17</t>
    <phoneticPr fontId="1" type="noConversion"/>
  </si>
  <si>
    <t>Comp 18</t>
    <phoneticPr fontId="1" type="noConversion"/>
  </si>
  <si>
    <t>1. 청산완료 펀드 현금흐름</t>
    <phoneticPr fontId="1" type="noConversion"/>
  </si>
  <si>
    <t>Comp 10</t>
    <phoneticPr fontId="1" type="noConversion"/>
  </si>
  <si>
    <t>Comp 11</t>
    <phoneticPr fontId="1" type="noConversion"/>
  </si>
  <si>
    <t>Comp 12</t>
    <phoneticPr fontId="1" type="noConversion"/>
  </si>
  <si>
    <r>
      <t xml:space="preserve">2. 핵심운용인력 성과(운용 펀드)  </t>
    </r>
    <r>
      <rPr>
        <b/>
        <sz val="11"/>
        <color theme="8"/>
        <rFont val="맑은 고딕"/>
        <family val="3"/>
        <charset val="129"/>
        <scheme val="minor"/>
      </rPr>
      <t>* 전체기간, 일반운용인력으로 참여한 펀드 제외</t>
    </r>
    <phoneticPr fontId="1" type="noConversion"/>
  </si>
  <si>
    <r>
      <t xml:space="preserve">1. 핵심운용인력 성과(청산완료 펀드)  </t>
    </r>
    <r>
      <rPr>
        <b/>
        <sz val="11"/>
        <color theme="8"/>
        <rFont val="맑은 고딕"/>
        <family val="3"/>
        <charset val="129"/>
        <scheme val="minor"/>
      </rPr>
      <t>* 전체기간, 일반운용인력으로 참여한 펀드 제외</t>
    </r>
    <phoneticPr fontId="1" type="noConversion"/>
  </si>
  <si>
    <t>*’25.12.31 기준 해산 후 잔여 창업투자자산이 없는 펀드만 기재. 기준일 이후 청산완료된 경우 실제 청산완료일을 기재하고, 청산완료된 펀드임을 주석으로 기재</t>
    <phoneticPr fontId="1" type="noConversion"/>
  </si>
  <si>
    <t>*25.12.31 기준 운용중인 펀드(청산 중이나 잔여 창업투자자산이 있는 펀드, 만기연장 펀드 포함)</t>
    <phoneticPr fontId="1" type="noConversion"/>
  </si>
  <si>
    <t>본회 출자요청액</t>
    <phoneticPr fontId="1" type="noConversion"/>
  </si>
  <si>
    <t>11. 본회 출자요청액</t>
    <phoneticPr fontId="1" type="noConversion"/>
  </si>
  <si>
    <t xml:space="preserve">  ※ Multiple 및 수익률 기재시 소수 둘째자리에서 반올림하여 첫째 자리까지 기재</t>
    <phoneticPr fontId="12" type="noConversion"/>
  </si>
  <si>
    <t>* 기준일 10년 이내 설립된 펀드 대상(2016.01.01~2025.12.31)</t>
    <phoneticPr fontId="1" type="noConversion"/>
  </si>
  <si>
    <t xml:space="preserve">  ※ 투자자산 미회수가치는 기준일에 합리적으로 추정(평가)되는 공정가치금액</t>
    <phoneticPr fontId="12" type="noConversion"/>
  </si>
  <si>
    <t>2026-01-01~2035-12-31</t>
    <phoneticPr fontId="1" type="noConversion"/>
  </si>
  <si>
    <t>2025년도</t>
    <phoneticPr fontId="1" type="noConversion"/>
  </si>
  <si>
    <t xml:space="preserve">  ※ 인력별 펀드 및 투자자산 중복 기재 가능. 펀드 규약 등 핵심운용인력임을 확인할 수 있는 증빙 반드시 제출</t>
    <phoneticPr fontId="12" type="noConversion"/>
  </si>
  <si>
    <t xml:space="preserve">  ※ 운용인력 성과의 경우, 핵심운용인력으로 참여한 펀드 내에서 투자업무를 수행한 투자자산 모두 기재</t>
    <phoneticPr fontId="12" type="noConversion"/>
  </si>
  <si>
    <t>2026년 중소기업중앙회 국내 블라인드 VC 제안펀드 현황 요약</t>
    <phoneticPr fontId="1" type="noConversion"/>
  </si>
  <si>
    <t>소계(평균)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</si>
</sst>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.0_);\(#,##0.0\)"/>
    <numFmt numFmtId="177" formatCode="0.0"/>
    <numFmt numFmtId="178" formatCode="_-* #,##0.0_-;\-* #,##0.0_-;_-* &quot;-&quot;_-;_-@_-"/>
    <numFmt numFmtId="179" formatCode="0.0%"/>
    <numFmt numFmtId="180" formatCode="_-* #,##0.00_-;\-* #,##0.00_-;_-* &quot;-&quot;_-;_-@_-"/>
    <numFmt numFmtId="181" formatCode="0_);[Red]\(0\)"/>
  </numFmts>
  <fonts count="32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indexed="12"/>
      <name val="Arial"/>
      <family val="2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b/>
      <sz val="8.1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2"/>
      <scheme val="minor"/>
    </font>
    <font>
      <b/>
      <sz val="11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trike/>
      <sz val="11"/>
      <color theme="1"/>
      <name val="맑은 고딕"/>
      <family val="2"/>
      <scheme val="minor"/>
    </font>
    <font>
      <strike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theme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2"/>
      <scheme val="minor"/>
    </font>
    <font>
      <sz val="10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176" fontId="4" fillId="0" borderId="0" applyNumberFormat="0" applyFill="0" applyBorder="0" applyAlignment="0" applyProtection="0">
      <alignment vertical="center"/>
    </xf>
    <xf numFmtId="0" fontId="5" fillId="2" borderId="15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32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>
      <alignment vertical="center"/>
    </xf>
    <xf numFmtId="14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quotePrefix="1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" xfId="0" applyBorder="1" applyAlignment="1">
      <alignment horizontal="center" vertical="center"/>
    </xf>
    <xf numFmtId="0" fontId="10" fillId="0" borderId="0" xfId="0" applyFont="1" applyAlignment="1">
      <alignment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/>
    </xf>
    <xf numFmtId="179" fontId="8" fillId="0" borderId="1" xfId="3" applyNumberFormat="1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3" borderId="0" xfId="0" applyFont="1" applyFill="1" applyBorder="1" applyAlignment="1">
      <alignment vertical="center"/>
    </xf>
    <xf numFmtId="0" fontId="8" fillId="3" borderId="0" xfId="0" applyFont="1" applyFill="1" applyBorder="1" applyAlignment="1">
      <alignment vertical="center"/>
    </xf>
    <xf numFmtId="0" fontId="14" fillId="3" borderId="0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right" vertical="center"/>
    </xf>
    <xf numFmtId="0" fontId="13" fillId="3" borderId="0" xfId="0" applyFont="1" applyFill="1" applyBorder="1" applyAlignment="1">
      <alignment horizontal="left" vertical="center"/>
    </xf>
    <xf numFmtId="0" fontId="13" fillId="3" borderId="0" xfId="0" applyFont="1" applyFill="1" applyBorder="1" applyAlignment="1">
      <alignment vertical="center"/>
    </xf>
    <xf numFmtId="0" fontId="6" fillId="0" borderId="0" xfId="0" applyFont="1"/>
    <xf numFmtId="0" fontId="6" fillId="3" borderId="17" xfId="0" applyFont="1" applyFill="1" applyBorder="1" applyAlignment="1">
      <alignment vertical="center"/>
    </xf>
    <xf numFmtId="0" fontId="13" fillId="3" borderId="17" xfId="0" applyFont="1" applyFill="1" applyBorder="1" applyAlignment="1">
      <alignment vertical="center"/>
    </xf>
    <xf numFmtId="0" fontId="8" fillId="3" borderId="17" xfId="0" applyFont="1" applyFill="1" applyBorder="1" applyAlignment="1">
      <alignment vertical="center"/>
    </xf>
    <xf numFmtId="0" fontId="13" fillId="3" borderId="17" xfId="0" applyFont="1" applyFill="1" applyBorder="1" applyAlignment="1">
      <alignment horizontal="left" vertical="center"/>
    </xf>
    <xf numFmtId="0" fontId="13" fillId="3" borderId="19" xfId="0" applyFont="1" applyFill="1" applyBorder="1" applyAlignment="1">
      <alignment horizontal="left" vertical="center"/>
    </xf>
    <xf numFmtId="0" fontId="13" fillId="3" borderId="20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15" fillId="0" borderId="0" xfId="0" applyFont="1"/>
    <xf numFmtId="0" fontId="15" fillId="0" borderId="0" xfId="0" applyFont="1" applyAlignment="1">
      <alignment horizontal="left"/>
    </xf>
    <xf numFmtId="0" fontId="2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0" xfId="0" applyFill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vertical="center"/>
    </xf>
    <xf numFmtId="0" fontId="13" fillId="4" borderId="1" xfId="0" applyFont="1" applyFill="1" applyBorder="1" applyAlignment="1">
      <alignment horizontal="center"/>
    </xf>
    <xf numFmtId="179" fontId="13" fillId="4" borderId="1" xfId="3" applyNumberFormat="1" applyFont="1" applyFill="1" applyBorder="1" applyAlignment="1">
      <alignment horizontal="center"/>
    </xf>
    <xf numFmtId="179" fontId="8" fillId="3" borderId="1" xfId="3" applyNumberFormat="1" applyFont="1" applyFill="1" applyBorder="1" applyAlignment="1">
      <alignment horizontal="center"/>
    </xf>
    <xf numFmtId="178" fontId="0" fillId="3" borderId="1" xfId="4" applyNumberFormat="1" applyFont="1" applyFill="1" applyBorder="1" applyAlignment="1">
      <alignment horizontal="center" vertical="center"/>
    </xf>
    <xf numFmtId="177" fontId="0" fillId="3" borderId="1" xfId="0" applyNumberFormat="1" applyFill="1" applyBorder="1" applyAlignment="1">
      <alignment vertical="center"/>
    </xf>
    <xf numFmtId="177" fontId="0" fillId="4" borderId="1" xfId="0" applyNumberFormat="1" applyFill="1" applyBorder="1"/>
    <xf numFmtId="0" fontId="0" fillId="3" borderId="0" xfId="0" applyFill="1"/>
    <xf numFmtId="9" fontId="8" fillId="3" borderId="1" xfId="3" applyFont="1" applyFill="1" applyBorder="1" applyAlignment="1">
      <alignment horizontal="center" vertical="center"/>
    </xf>
    <xf numFmtId="0" fontId="0" fillId="0" borderId="1" xfId="0" applyBorder="1" applyAlignment="1"/>
    <xf numFmtId="14" fontId="0" fillId="0" borderId="0" xfId="0" applyNumberFormat="1"/>
    <xf numFmtId="180" fontId="0" fillId="0" borderId="0" xfId="4" applyNumberFormat="1" applyFont="1" applyAlignment="1"/>
    <xf numFmtId="0" fontId="2" fillId="4" borderId="1" xfId="0" applyFont="1" applyFill="1" applyBorder="1" applyAlignment="1">
      <alignment horizontal="center" vertical="center"/>
    </xf>
    <xf numFmtId="0" fontId="2" fillId="4" borderId="1" xfId="2" applyFont="1" applyFill="1" applyBorder="1" applyAlignment="1">
      <alignment horizontal="center"/>
    </xf>
    <xf numFmtId="0" fontId="13" fillId="4" borderId="1" xfId="2" applyNumberFormat="1" applyFont="1" applyFill="1" applyBorder="1" applyAlignment="1">
      <alignment horizontal="center" vertical="center" wrapText="1"/>
    </xf>
    <xf numFmtId="0" fontId="2" fillId="4" borderId="1" xfId="2" applyNumberFormat="1" applyFont="1" applyFill="1" applyBorder="1" applyAlignment="1">
      <alignment horizontal="center"/>
    </xf>
    <xf numFmtId="0" fontId="0" fillId="4" borderId="1" xfId="0" applyNumberFormat="1" applyFill="1" applyBorder="1" applyAlignment="1">
      <alignment horizontal="center"/>
    </xf>
    <xf numFmtId="0" fontId="7" fillId="4" borderId="1" xfId="0" applyFont="1" applyFill="1" applyBorder="1" applyAlignment="1">
      <alignment horizontal="center" vertical="center"/>
    </xf>
    <xf numFmtId="0" fontId="13" fillId="4" borderId="1" xfId="2" applyFont="1" applyFill="1" applyBorder="1" applyAlignment="1">
      <alignment horizontal="center" vertical="center"/>
    </xf>
    <xf numFmtId="0" fontId="13" fillId="4" borderId="1" xfId="2" applyNumberFormat="1" applyFont="1" applyFill="1" applyBorder="1" applyAlignment="1">
      <alignment horizontal="center" vertical="center"/>
    </xf>
    <xf numFmtId="0" fontId="13" fillId="4" borderId="1" xfId="2" applyFont="1" applyFill="1" applyBorder="1" applyAlignment="1">
      <alignment horizontal="center" vertical="center" wrapText="1"/>
    </xf>
    <xf numFmtId="0" fontId="2" fillId="4" borderId="1" xfId="2" applyFont="1" applyFill="1" applyBorder="1" applyAlignment="1">
      <alignment horizontal="center" vertical="center"/>
    </xf>
    <xf numFmtId="0" fontId="13" fillId="4" borderId="1" xfId="2" applyFont="1" applyFill="1" applyBorder="1" applyAlignment="1">
      <alignment horizontal="center"/>
    </xf>
    <xf numFmtId="0" fontId="13" fillId="4" borderId="1" xfId="2" applyNumberFormat="1" applyFont="1" applyFill="1" applyBorder="1" applyAlignment="1">
      <alignment horizontal="center"/>
    </xf>
    <xf numFmtId="0" fontId="2" fillId="4" borderId="1" xfId="2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6" fillId="0" borderId="8" xfId="0" applyFont="1" applyBorder="1" applyAlignment="1">
      <alignment vertical="center"/>
    </xf>
    <xf numFmtId="0" fontId="6" fillId="4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49" fontId="6" fillId="0" borderId="21" xfId="0" applyNumberFormat="1" applyFont="1" applyFill="1" applyBorder="1" applyAlignment="1"/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178" fontId="13" fillId="4" borderId="1" xfId="4" applyNumberFormat="1" applyFont="1" applyFill="1" applyBorder="1" applyAlignment="1">
      <alignment horizontal="center" vertical="center"/>
    </xf>
    <xf numFmtId="0" fontId="0" fillId="3" borderId="13" xfId="0" applyFill="1" applyBorder="1"/>
    <xf numFmtId="9" fontId="13" fillId="4" borderId="1" xfId="0" applyNumberFormat="1" applyFont="1" applyFill="1" applyBorder="1" applyAlignment="1">
      <alignment horizontal="center" vertical="center"/>
    </xf>
    <xf numFmtId="181" fontId="0" fillId="0" borderId="1" xfId="0" applyNumberForma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41" fontId="6" fillId="0" borderId="1" xfId="4" applyNumberFormat="1" applyFont="1" applyBorder="1" applyAlignment="1">
      <alignment shrinkToFit="1"/>
    </xf>
    <xf numFmtId="0" fontId="2" fillId="4" borderId="1" xfId="0" applyFont="1" applyFill="1" applyBorder="1" applyAlignment="1">
      <alignment horizontal="center" shrinkToFit="1"/>
    </xf>
    <xf numFmtId="0" fontId="0" fillId="0" borderId="1" xfId="0" applyBorder="1" applyAlignment="1">
      <alignment horizontal="center" shrinkToFit="1"/>
    </xf>
    <xf numFmtId="0" fontId="2" fillId="0" borderId="0" xfId="0" applyFont="1" applyAlignment="1">
      <alignment horizontal="left" shrinkToFit="1"/>
    </xf>
    <xf numFmtId="0" fontId="3" fillId="0" borderId="0" xfId="0" applyFont="1" applyBorder="1" applyAlignment="1">
      <alignment horizontal="right" vertical="center" shrinkToFit="1"/>
    </xf>
    <xf numFmtId="41" fontId="6" fillId="0" borderId="1" xfId="4" applyFont="1" applyBorder="1" applyAlignment="1">
      <alignment horizontal="center" shrinkToFit="1"/>
    </xf>
    <xf numFmtId="179" fontId="6" fillId="3" borderId="1" xfId="3" applyNumberFormat="1" applyFont="1" applyFill="1" applyBorder="1" applyAlignment="1">
      <alignment horizontal="center" shrinkToFit="1"/>
    </xf>
    <xf numFmtId="41" fontId="6" fillId="3" borderId="1" xfId="4" applyFont="1" applyFill="1" applyBorder="1" applyAlignment="1">
      <alignment horizontal="center" shrinkToFit="1"/>
    </xf>
    <xf numFmtId="179" fontId="6" fillId="0" borderId="1" xfId="3" applyNumberFormat="1" applyFont="1" applyBorder="1" applyAlignment="1">
      <alignment horizontal="center" shrinkToFit="1"/>
    </xf>
    <xf numFmtId="0" fontId="2" fillId="4" borderId="1" xfId="2" applyFont="1" applyFill="1" applyBorder="1" applyAlignment="1">
      <alignment horizontal="center" shrinkToFit="1"/>
    </xf>
    <xf numFmtId="0" fontId="0" fillId="0" borderId="1" xfId="0" applyBorder="1" applyAlignment="1">
      <alignment horizontal="left" shrinkToFit="1"/>
    </xf>
    <xf numFmtId="0" fontId="2" fillId="0" borderId="1" xfId="0" applyFont="1" applyBorder="1" applyAlignment="1">
      <alignment horizontal="center" shrinkToFit="1"/>
    </xf>
    <xf numFmtId="0" fontId="0" fillId="0" borderId="12" xfId="0" applyBorder="1" applyAlignment="1">
      <alignment horizontal="left" shrinkToFit="1"/>
    </xf>
    <xf numFmtId="0" fontId="0" fillId="0" borderId="12" xfId="0" applyBorder="1" applyAlignment="1">
      <alignment horizontal="center" shrinkToFit="1"/>
    </xf>
    <xf numFmtId="0" fontId="2" fillId="5" borderId="22" xfId="0" applyFont="1" applyFill="1" applyBorder="1" applyAlignment="1">
      <alignment horizontal="center" shrinkToFit="1"/>
    </xf>
    <xf numFmtId="0" fontId="0" fillId="5" borderId="24" xfId="0" applyFill="1" applyBorder="1" applyAlignment="1">
      <alignment horizontal="center" shrinkToFit="1"/>
    </xf>
    <xf numFmtId="0" fontId="2" fillId="0" borderId="1" xfId="0" applyFont="1" applyBorder="1" applyAlignment="1">
      <alignment horizontal="left" shrinkToFit="1"/>
    </xf>
    <xf numFmtId="0" fontId="2" fillId="6" borderId="1" xfId="0" applyFont="1" applyFill="1" applyBorder="1" applyAlignment="1">
      <alignment horizontal="center" shrinkToFit="1"/>
    </xf>
    <xf numFmtId="0" fontId="2" fillId="5" borderId="23" xfId="0" applyFont="1" applyFill="1" applyBorder="1" applyAlignment="1">
      <alignment horizontal="center" shrinkToFit="1"/>
    </xf>
    <xf numFmtId="41" fontId="0" fillId="0" borderId="1" xfId="4" applyFont="1" applyBorder="1" applyAlignment="1">
      <alignment horizontal="center" vertical="center"/>
    </xf>
    <xf numFmtId="0" fontId="24" fillId="0" borderId="1" xfId="0" applyFont="1" applyBorder="1" applyAlignment="1">
      <alignment horizontal="left" shrinkToFit="1"/>
    </xf>
    <xf numFmtId="0" fontId="25" fillId="0" borderId="1" xfId="0" applyFont="1" applyBorder="1" applyAlignment="1">
      <alignment horizontal="center" shrinkToFit="1"/>
    </xf>
    <xf numFmtId="41" fontId="0" fillId="0" borderId="1" xfId="0" applyNumberFormat="1" applyBorder="1" applyAlignment="1">
      <alignment horizontal="center" vertical="center"/>
    </xf>
    <xf numFmtId="41" fontId="0" fillId="0" borderId="2" xfId="4" applyFont="1" applyBorder="1" applyAlignment="1">
      <alignment horizontal="center" vertical="center"/>
    </xf>
    <xf numFmtId="10" fontId="0" fillId="0" borderId="1" xfId="3" applyNumberFormat="1" applyFont="1" applyBorder="1" applyAlignment="1">
      <alignment horizontal="center" vertical="center"/>
    </xf>
    <xf numFmtId="14" fontId="6" fillId="3" borderId="1" xfId="0" applyNumberFormat="1" applyFont="1" applyFill="1" applyBorder="1" applyAlignment="1">
      <alignment shrinkToFit="1"/>
    </xf>
    <xf numFmtId="0" fontId="2" fillId="3" borderId="16" xfId="0" applyFont="1" applyFill="1" applyBorder="1" applyAlignment="1">
      <alignment horizontal="left" vertical="center"/>
    </xf>
    <xf numFmtId="14" fontId="6" fillId="0" borderId="4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8" fillId="3" borderId="0" xfId="0" applyFont="1" applyFill="1" applyBorder="1" applyAlignment="1">
      <alignment horizontal="center" vertical="center"/>
    </xf>
    <xf numFmtId="0" fontId="6" fillId="0" borderId="0" xfId="0" applyFont="1" applyBorder="1"/>
    <xf numFmtId="0" fontId="14" fillId="3" borderId="25" xfId="0" applyFont="1" applyFill="1" applyBorder="1" applyAlignment="1">
      <alignment horizontal="left" vertical="center"/>
    </xf>
    <xf numFmtId="0" fontId="14" fillId="3" borderId="26" xfId="0" applyFont="1" applyFill="1" applyBorder="1" applyAlignment="1">
      <alignment horizontal="left" vertical="center"/>
    </xf>
    <xf numFmtId="0" fontId="6" fillId="3" borderId="26" xfId="0" applyFont="1" applyFill="1" applyBorder="1" applyAlignment="1">
      <alignment vertical="center"/>
    </xf>
    <xf numFmtId="0" fontId="6" fillId="3" borderId="26" xfId="0" applyFont="1" applyFill="1" applyBorder="1" applyAlignment="1">
      <alignment horizontal="right" vertical="center"/>
    </xf>
    <xf numFmtId="0" fontId="6" fillId="3" borderId="27" xfId="0" applyFont="1" applyFill="1" applyBorder="1" applyAlignment="1">
      <alignment vertical="center"/>
    </xf>
    <xf numFmtId="0" fontId="6" fillId="0" borderId="0" xfId="0" applyFont="1" applyAlignment="1">
      <alignment vertical="center" wrapText="1"/>
    </xf>
    <xf numFmtId="0" fontId="2" fillId="4" borderId="1" xfId="2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81" fontId="0" fillId="0" borderId="1" xfId="0" applyNumberFormat="1" applyFont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181" fontId="6" fillId="0" borderId="1" xfId="0" applyNumberFormat="1" applyFont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29" fillId="3" borderId="0" xfId="0" applyFont="1" applyFill="1" applyAlignment="1">
      <alignment horizontal="center" vertical="center"/>
    </xf>
    <xf numFmtId="0" fontId="8" fillId="0" borderId="0" xfId="0" applyFont="1"/>
    <xf numFmtId="0" fontId="2" fillId="0" borderId="0" xfId="0" applyFont="1" applyAlignment="1"/>
    <xf numFmtId="0" fontId="10" fillId="0" borderId="0" xfId="0" quotePrefix="1" applyFont="1"/>
    <xf numFmtId="0" fontId="6" fillId="3" borderId="1" xfId="0" applyFont="1" applyFill="1" applyBorder="1" applyAlignment="1">
      <alignment horizontal="center" shrinkToFit="1"/>
    </xf>
    <xf numFmtId="0" fontId="0" fillId="0" borderId="1" xfId="0" applyBorder="1" applyAlignment="1">
      <alignment horizontal="center" shrinkToFit="1"/>
    </xf>
    <xf numFmtId="0" fontId="2" fillId="3" borderId="0" xfId="0" applyFont="1" applyFill="1" applyBorder="1" applyAlignment="1">
      <alignment horizontal="left" vertical="center"/>
    </xf>
    <xf numFmtId="178" fontId="6" fillId="3" borderId="0" xfId="4" applyNumberFormat="1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left" vertical="top"/>
    </xf>
    <xf numFmtId="0" fontId="2" fillId="3" borderId="18" xfId="0" applyFont="1" applyFill="1" applyBorder="1" applyAlignment="1">
      <alignment horizontal="left" vertical="center"/>
    </xf>
    <xf numFmtId="0" fontId="2" fillId="3" borderId="19" xfId="0" applyFont="1" applyFill="1" applyBorder="1" applyAlignment="1">
      <alignment horizontal="left" vertical="center"/>
    </xf>
    <xf numFmtId="0" fontId="30" fillId="3" borderId="0" xfId="0" applyFont="1" applyFill="1" applyAlignment="1">
      <alignment horizontal="left" vertical="center"/>
    </xf>
    <xf numFmtId="0" fontId="31" fillId="3" borderId="0" xfId="0" applyFont="1" applyFill="1" applyAlignment="1">
      <alignment horizontal="left" vertical="center"/>
    </xf>
    <xf numFmtId="0" fontId="2" fillId="5" borderId="28" xfId="0" applyFont="1" applyFill="1" applyBorder="1" applyAlignment="1">
      <alignment horizontal="center" shrinkToFit="1"/>
    </xf>
    <xf numFmtId="0" fontId="2" fillId="7" borderId="1" xfId="0" applyFont="1" applyFill="1" applyBorder="1" applyAlignment="1">
      <alignment horizontal="center" shrinkToFit="1"/>
    </xf>
    <xf numFmtId="0" fontId="0" fillId="7" borderId="1" xfId="0" applyFill="1" applyBorder="1" applyAlignment="1">
      <alignment horizontal="center" shrinkToFit="1"/>
    </xf>
    <xf numFmtId="0" fontId="0" fillId="0" borderId="1" xfId="0" applyBorder="1" applyAlignment="1">
      <alignment horizontal="center" shrinkToFit="1"/>
    </xf>
    <xf numFmtId="0" fontId="0" fillId="0" borderId="1" xfId="0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shrinkToFit="1"/>
    </xf>
    <xf numFmtId="0" fontId="6" fillId="0" borderId="1" xfId="0" applyFont="1" applyBorder="1" applyAlignment="1">
      <alignment shrinkToFit="1"/>
    </xf>
    <xf numFmtId="0" fontId="6" fillId="0" borderId="0" xfId="0" applyFont="1" applyAlignment="1">
      <alignment horizontal="center" shrinkToFit="1"/>
    </xf>
    <xf numFmtId="0" fontId="6" fillId="0" borderId="0" xfId="0" applyFont="1" applyAlignment="1">
      <alignment shrinkToFit="1"/>
    </xf>
    <xf numFmtId="0" fontId="6" fillId="3" borderId="1" xfId="0" applyFont="1" applyFill="1" applyBorder="1" applyAlignment="1">
      <alignment horizontal="center"/>
    </xf>
    <xf numFmtId="0" fontId="6" fillId="0" borderId="0" xfId="0" applyFont="1" applyBorder="1" applyAlignment="1">
      <alignment vertical="center"/>
    </xf>
    <xf numFmtId="0" fontId="6" fillId="0" borderId="1" xfId="0" applyFont="1" applyBorder="1"/>
    <xf numFmtId="0" fontId="21" fillId="0" borderId="0" xfId="0" applyFont="1"/>
    <xf numFmtId="0" fontId="6" fillId="0" borderId="1" xfId="0" applyFont="1" applyFill="1" applyBorder="1" applyAlignment="1">
      <alignment horizontal="center"/>
    </xf>
    <xf numFmtId="49" fontId="6" fillId="0" borderId="0" xfId="0" applyNumberFormat="1" applyFont="1" applyFill="1" applyBorder="1" applyAlignment="1"/>
    <xf numFmtId="0" fontId="0" fillId="0" borderId="0" xfId="0" applyFont="1" applyAlignment="1">
      <alignment horizontal="center"/>
    </xf>
    <xf numFmtId="0" fontId="0" fillId="0" borderId="8" xfId="0" applyFont="1" applyBorder="1" applyAlignment="1">
      <alignment vertical="center"/>
    </xf>
    <xf numFmtId="0" fontId="21" fillId="4" borderId="1" xfId="2" applyFont="1" applyFill="1" applyBorder="1" applyAlignment="1">
      <alignment horizontal="center"/>
    </xf>
    <xf numFmtId="0" fontId="6" fillId="0" borderId="1" xfId="0" applyFont="1" applyBorder="1" applyAlignment="1">
      <alignment horizontal="left" shrinkToFit="1"/>
    </xf>
    <xf numFmtId="0" fontId="25" fillId="0" borderId="1" xfId="0" applyFont="1" applyBorder="1" applyAlignment="1">
      <alignment horizontal="left" shrinkToFit="1"/>
    </xf>
    <xf numFmtId="0" fontId="6" fillId="0" borderId="12" xfId="0" applyFont="1" applyBorder="1" applyAlignment="1">
      <alignment horizontal="left" shrinkToFit="1"/>
    </xf>
    <xf numFmtId="0" fontId="6" fillId="0" borderId="0" xfId="0" applyFont="1" applyAlignment="1">
      <alignment horizontal="left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left"/>
    </xf>
    <xf numFmtId="0" fontId="21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Alignment="1"/>
    <xf numFmtId="0" fontId="2" fillId="4" borderId="1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vertical="center"/>
    </xf>
    <xf numFmtId="0" fontId="2" fillId="3" borderId="17" xfId="0" applyFont="1" applyFill="1" applyBorder="1" applyAlignment="1">
      <alignment vertical="center"/>
    </xf>
    <xf numFmtId="0" fontId="13" fillId="4" borderId="2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0" fontId="6" fillId="3" borderId="0" xfId="0" applyFont="1" applyFill="1" applyAlignment="1">
      <alignment vertical="center"/>
    </xf>
    <xf numFmtId="0" fontId="8" fillId="3" borderId="0" xfId="0" applyFont="1" applyFill="1" applyAlignment="1">
      <alignment vertical="center"/>
    </xf>
    <xf numFmtId="0" fontId="13" fillId="3" borderId="0" xfId="0" applyFont="1" applyFill="1" applyAlignment="1">
      <alignment horizontal="left" vertical="center"/>
    </xf>
    <xf numFmtId="0" fontId="8" fillId="4" borderId="1" xfId="0" applyFont="1" applyFill="1" applyBorder="1" applyAlignment="1">
      <alignment horizontal="center" vertical="center"/>
    </xf>
    <xf numFmtId="0" fontId="13" fillId="4" borderId="3" xfId="0" applyNumberFormat="1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41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9" fontId="0" fillId="3" borderId="2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179" fontId="0" fillId="3" borderId="2" xfId="3" applyNumberFormat="1" applyFont="1" applyFill="1" applyBorder="1" applyAlignment="1">
      <alignment horizontal="center" vertical="center"/>
    </xf>
    <xf numFmtId="179" fontId="0" fillId="3" borderId="3" xfId="3" applyNumberFormat="1" applyFont="1" applyFill="1" applyBorder="1" applyAlignment="1">
      <alignment horizontal="center" vertical="center"/>
    </xf>
    <xf numFmtId="179" fontId="0" fillId="3" borderId="4" xfId="3" applyNumberFormat="1" applyFont="1" applyFill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3" fillId="3" borderId="5" xfId="0" applyFont="1" applyFill="1" applyBorder="1" applyAlignment="1">
      <alignment horizontal="center" vertical="center"/>
    </xf>
    <xf numFmtId="0" fontId="23" fillId="3" borderId="21" xfId="0" applyFont="1" applyFill="1" applyBorder="1" applyAlignment="1">
      <alignment horizontal="center" vertical="center"/>
    </xf>
    <xf numFmtId="0" fontId="23" fillId="3" borderId="6" xfId="0" applyFont="1" applyFill="1" applyBorder="1" applyAlignment="1">
      <alignment horizontal="center" vertical="center"/>
    </xf>
    <xf numFmtId="0" fontId="23" fillId="3" borderId="7" xfId="0" applyFont="1" applyFill="1" applyBorder="1" applyAlignment="1">
      <alignment horizontal="center" vertical="center"/>
    </xf>
    <xf numFmtId="0" fontId="23" fillId="3" borderId="8" xfId="0" applyFont="1" applyFill="1" applyBorder="1" applyAlignment="1">
      <alignment horizontal="center" vertical="center"/>
    </xf>
    <xf numFmtId="0" fontId="23" fillId="3" borderId="9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41" fontId="6" fillId="3" borderId="1" xfId="4" applyFont="1" applyFill="1" applyBorder="1" applyAlignment="1">
      <alignment horizontal="center" shrinkToFit="1"/>
    </xf>
    <xf numFmtId="41" fontId="6" fillId="0" borderId="2" xfId="4" applyFont="1" applyBorder="1" applyAlignment="1">
      <alignment horizontal="center" shrinkToFit="1"/>
    </xf>
    <xf numFmtId="41" fontId="6" fillId="0" borderId="3" xfId="4" applyFont="1" applyBorder="1" applyAlignment="1">
      <alignment horizontal="center" shrinkToFit="1"/>
    </xf>
    <xf numFmtId="41" fontId="6" fillId="0" borderId="4" xfId="4" applyFont="1" applyBorder="1" applyAlignment="1">
      <alignment horizontal="center" shrinkToFit="1"/>
    </xf>
    <xf numFmtId="41" fontId="6" fillId="3" borderId="2" xfId="4" applyFont="1" applyFill="1" applyBorder="1" applyAlignment="1">
      <alignment horizontal="center" shrinkToFit="1"/>
    </xf>
    <xf numFmtId="41" fontId="6" fillId="3" borderId="3" xfId="4" applyFont="1" applyFill="1" applyBorder="1" applyAlignment="1">
      <alignment horizontal="center" shrinkToFit="1"/>
    </xf>
    <xf numFmtId="41" fontId="6" fillId="3" borderId="4" xfId="4" applyFont="1" applyFill="1" applyBorder="1" applyAlignment="1">
      <alignment horizontal="center" shrinkToFit="1"/>
    </xf>
    <xf numFmtId="9" fontId="6" fillId="0" borderId="2" xfId="0" applyNumberFormat="1" applyFont="1" applyBorder="1" applyAlignment="1">
      <alignment horizontal="center" shrinkToFit="1"/>
    </xf>
    <xf numFmtId="0" fontId="6" fillId="0" borderId="3" xfId="0" applyFont="1" applyBorder="1" applyAlignment="1">
      <alignment horizontal="center" shrinkToFit="1"/>
    </xf>
    <xf numFmtId="0" fontId="6" fillId="0" borderId="4" xfId="0" applyFont="1" applyBorder="1" applyAlignment="1">
      <alignment horizontal="center" shrinkToFit="1"/>
    </xf>
    <xf numFmtId="0" fontId="6" fillId="3" borderId="2" xfId="4" applyNumberFormat="1" applyFont="1" applyFill="1" applyBorder="1" applyAlignment="1">
      <alignment horizontal="center" shrinkToFit="1"/>
    </xf>
    <xf numFmtId="0" fontId="6" fillId="3" borderId="3" xfId="4" applyNumberFormat="1" applyFont="1" applyFill="1" applyBorder="1" applyAlignment="1">
      <alignment horizontal="center" shrinkToFit="1"/>
    </xf>
    <xf numFmtId="0" fontId="6" fillId="3" borderId="4" xfId="4" applyNumberFormat="1" applyFont="1" applyFill="1" applyBorder="1" applyAlignment="1">
      <alignment horizontal="center" shrinkToFit="1"/>
    </xf>
    <xf numFmtId="0" fontId="6" fillId="0" borderId="2" xfId="0" applyFont="1" applyBorder="1" applyAlignment="1">
      <alignment horizont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shrinkToFit="1"/>
    </xf>
    <xf numFmtId="14" fontId="6" fillId="0" borderId="2" xfId="0" applyNumberFormat="1" applyFont="1" applyBorder="1" applyAlignment="1">
      <alignment horizontal="center" shrinkToFit="1"/>
    </xf>
    <xf numFmtId="14" fontId="6" fillId="0" borderId="4" xfId="0" applyNumberFormat="1" applyFont="1" applyBorder="1" applyAlignment="1">
      <alignment horizontal="center" shrinkToFit="1"/>
    </xf>
    <xf numFmtId="0" fontId="2" fillId="4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3" fillId="4" borderId="12" xfId="2" applyFont="1" applyFill="1" applyBorder="1" applyAlignment="1">
      <alignment horizontal="center" vertical="center"/>
    </xf>
    <xf numFmtId="0" fontId="13" fillId="4" borderId="13" xfId="2" applyFont="1" applyFill="1" applyBorder="1" applyAlignment="1">
      <alignment horizontal="center" vertical="center"/>
    </xf>
    <xf numFmtId="0" fontId="13" fillId="4" borderId="14" xfId="2" applyFont="1" applyFill="1" applyBorder="1" applyAlignment="1">
      <alignment horizontal="center" vertical="center"/>
    </xf>
    <xf numFmtId="0" fontId="2" fillId="4" borderId="12" xfId="2" applyFont="1" applyFill="1" applyBorder="1" applyAlignment="1">
      <alignment horizontal="center" vertical="center"/>
    </xf>
    <xf numFmtId="0" fontId="2" fillId="4" borderId="13" xfId="2" applyFont="1" applyFill="1" applyBorder="1" applyAlignment="1">
      <alignment horizontal="center" vertical="center"/>
    </xf>
    <xf numFmtId="0" fontId="2" fillId="4" borderId="14" xfId="2" applyFont="1" applyFill="1" applyBorder="1" applyAlignment="1">
      <alignment horizontal="center" vertical="center"/>
    </xf>
    <xf numFmtId="0" fontId="13" fillId="4" borderId="5" xfId="2" applyFont="1" applyFill="1" applyBorder="1" applyAlignment="1">
      <alignment horizontal="center" vertical="center" wrapText="1"/>
    </xf>
    <xf numFmtId="0" fontId="13" fillId="4" borderId="6" xfId="2" applyFont="1" applyFill="1" applyBorder="1" applyAlignment="1">
      <alignment horizontal="center" vertical="center" wrapText="1"/>
    </xf>
    <xf numFmtId="0" fontId="13" fillId="4" borderId="7" xfId="2" applyFont="1" applyFill="1" applyBorder="1" applyAlignment="1">
      <alignment horizontal="center" vertical="center" wrapText="1"/>
    </xf>
    <xf numFmtId="0" fontId="13" fillId="4" borderId="9" xfId="2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</cellXfs>
  <cellStyles count="5">
    <cellStyle name="Blue" xfId="1" xr:uid="{00000000-0005-0000-0000-000000000000}"/>
    <cellStyle name="메모" xfId="2" builtinId="10"/>
    <cellStyle name="백분율" xfId="3" builtinId="5"/>
    <cellStyle name="쉼표 [0]" xfId="4" builtinId="6"/>
    <cellStyle name="표준" xfId="0" builtinId="0"/>
  </cellStyles>
  <dxfs count="0"/>
  <tableStyles count="0" defaultTableStyle="TableStyleMedium2" defaultPivotStyle="PivotStyleLight16"/>
  <colors>
    <mruColors>
      <color rgb="FFEAD7C8"/>
      <color rgb="FFCB9B77"/>
      <color rgb="FFCAC478"/>
      <color rgb="FFB18CFC"/>
      <color rgb="FFFBC4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1:T35"/>
  <sheetViews>
    <sheetView zoomScaleNormal="100" workbookViewId="0">
      <selection activeCell="B31" sqref="B31"/>
    </sheetView>
  </sheetViews>
  <sheetFormatPr defaultColWidth="9" defaultRowHeight="17.399999999999999" x14ac:dyDescent="0.4"/>
  <cols>
    <col min="1" max="1" width="3.59765625" style="47" customWidth="1"/>
    <col min="2" max="16" width="9" style="47"/>
    <col min="17" max="18" width="9" style="47" customWidth="1"/>
    <col min="19" max="16384" width="9" style="47"/>
  </cols>
  <sheetData>
    <row r="1" spans="2:20" ht="18" thickBot="1" x14ac:dyDescent="0.45"/>
    <row r="2" spans="2:20" ht="18" thickBot="1" x14ac:dyDescent="0.45">
      <c r="B2" s="238" t="s">
        <v>134</v>
      </c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40"/>
    </row>
    <row r="3" spans="2:20" x14ac:dyDescent="0.4">
      <c r="B3" s="156" t="s">
        <v>355</v>
      </c>
      <c r="C3" s="157"/>
      <c r="D3" s="157"/>
      <c r="E3" s="158"/>
      <c r="F3" s="158"/>
      <c r="G3" s="158"/>
      <c r="H3" s="159"/>
      <c r="I3" s="157"/>
      <c r="J3" s="158"/>
      <c r="K3" s="158"/>
      <c r="L3" s="158"/>
      <c r="M3" s="158"/>
      <c r="N3" s="158"/>
      <c r="O3" s="158"/>
      <c r="P3" s="158"/>
      <c r="Q3" s="158"/>
      <c r="R3" s="158"/>
      <c r="S3" s="160"/>
      <c r="T3" s="155"/>
    </row>
    <row r="4" spans="2:20" x14ac:dyDescent="0.4">
      <c r="B4" s="149" t="s">
        <v>356</v>
      </c>
      <c r="C4" s="175"/>
      <c r="D4" s="43"/>
      <c r="E4" s="41"/>
      <c r="F4" s="41"/>
      <c r="G4" s="41"/>
      <c r="H4" s="44"/>
      <c r="I4" s="43"/>
      <c r="J4" s="41"/>
      <c r="K4" s="41"/>
      <c r="L4" s="41"/>
      <c r="M4" s="41"/>
      <c r="N4" s="41"/>
      <c r="O4" s="41"/>
      <c r="P4" s="41"/>
      <c r="Q4" s="41"/>
      <c r="R4" s="41"/>
      <c r="S4" s="48"/>
      <c r="T4" s="155"/>
    </row>
    <row r="5" spans="2:20" x14ac:dyDescent="0.4">
      <c r="B5" s="149" t="s">
        <v>292</v>
      </c>
      <c r="C5" s="175"/>
      <c r="D5" s="175"/>
      <c r="E5" s="41"/>
      <c r="F5" s="41"/>
      <c r="G5" s="41"/>
      <c r="H5" s="44"/>
      <c r="I5" s="175"/>
      <c r="J5" s="41"/>
      <c r="K5" s="41"/>
      <c r="L5" s="41"/>
      <c r="M5" s="41"/>
      <c r="N5" s="41"/>
      <c r="O5" s="41"/>
      <c r="P5" s="41"/>
      <c r="Q5" s="41"/>
      <c r="R5" s="41"/>
      <c r="S5" s="48"/>
      <c r="T5" s="155"/>
    </row>
    <row r="6" spans="2:20" x14ac:dyDescent="0.4">
      <c r="B6" s="149" t="s">
        <v>327</v>
      </c>
      <c r="C6" s="175"/>
      <c r="D6" s="175"/>
      <c r="E6" s="41"/>
      <c r="F6" s="41"/>
      <c r="G6" s="41"/>
      <c r="H6" s="44"/>
      <c r="I6" s="175"/>
      <c r="J6" s="41"/>
      <c r="K6" s="41"/>
      <c r="L6" s="41"/>
      <c r="M6" s="41"/>
      <c r="N6" s="41"/>
      <c r="O6" s="41"/>
      <c r="P6" s="41"/>
      <c r="Q6" s="41"/>
      <c r="R6" s="41"/>
      <c r="S6" s="48"/>
      <c r="T6" s="155"/>
    </row>
    <row r="7" spans="2:20" x14ac:dyDescent="0.4">
      <c r="B7" s="149" t="s">
        <v>291</v>
      </c>
      <c r="C7" s="175"/>
      <c r="D7" s="175"/>
      <c r="E7" s="41"/>
      <c r="F7" s="41"/>
      <c r="G7" s="41"/>
      <c r="H7" s="44"/>
      <c r="I7" s="175"/>
      <c r="J7" s="41"/>
      <c r="K7" s="41"/>
      <c r="L7" s="41"/>
      <c r="M7" s="41"/>
      <c r="N7" s="42"/>
      <c r="O7" s="42"/>
      <c r="P7" s="42"/>
      <c r="Q7" s="42"/>
      <c r="R7" s="46"/>
      <c r="S7" s="49"/>
    </row>
    <row r="8" spans="2:20" x14ac:dyDescent="0.4">
      <c r="B8" s="149" t="s">
        <v>345</v>
      </c>
      <c r="C8" s="175"/>
      <c r="D8" s="175"/>
      <c r="E8" s="41"/>
      <c r="F8" s="41"/>
      <c r="G8" s="41"/>
      <c r="H8" s="44"/>
      <c r="I8" s="175"/>
      <c r="J8" s="41"/>
      <c r="K8" s="41"/>
      <c r="L8" s="41"/>
      <c r="M8" s="41"/>
      <c r="N8" s="42"/>
      <c r="O8" s="42"/>
      <c r="P8" s="42"/>
      <c r="Q8" s="42"/>
      <c r="R8" s="46"/>
      <c r="S8" s="49"/>
    </row>
    <row r="9" spans="2:20" x14ac:dyDescent="0.4">
      <c r="B9" s="149" t="s">
        <v>346</v>
      </c>
      <c r="C9" s="175"/>
      <c r="D9" s="175"/>
      <c r="E9" s="41"/>
      <c r="F9" s="41"/>
      <c r="G9" s="41"/>
      <c r="H9" s="44"/>
      <c r="I9" s="175"/>
      <c r="J9" s="41"/>
      <c r="K9" s="41"/>
      <c r="L9" s="41"/>
      <c r="M9" s="41"/>
      <c r="N9" s="42"/>
      <c r="O9" s="42"/>
      <c r="P9" s="42"/>
      <c r="Q9" s="42"/>
      <c r="R9" s="46"/>
      <c r="S9" s="49"/>
    </row>
    <row r="10" spans="2:20" x14ac:dyDescent="0.4">
      <c r="B10" s="149" t="s">
        <v>354</v>
      </c>
      <c r="C10" s="175"/>
      <c r="D10" s="175"/>
      <c r="E10" s="41"/>
      <c r="F10" s="41"/>
      <c r="G10" s="41"/>
      <c r="H10" s="44"/>
      <c r="I10" s="175"/>
      <c r="J10" s="41"/>
      <c r="K10" s="41"/>
      <c r="L10" s="41"/>
      <c r="M10" s="41"/>
      <c r="N10" s="41"/>
      <c r="O10" s="41"/>
      <c r="P10" s="41"/>
      <c r="Q10" s="41"/>
      <c r="R10" s="217"/>
      <c r="S10" s="218"/>
    </row>
    <row r="11" spans="2:20" x14ac:dyDescent="0.4">
      <c r="B11" s="149" t="s">
        <v>352</v>
      </c>
      <c r="C11" s="175"/>
      <c r="D11" s="175"/>
      <c r="E11" s="41"/>
      <c r="F11" s="41"/>
      <c r="G11" s="41"/>
      <c r="H11" s="44"/>
      <c r="I11" s="175"/>
      <c r="J11" s="41"/>
      <c r="K11" s="41"/>
      <c r="L11" s="41"/>
      <c r="M11" s="41"/>
      <c r="N11" s="41"/>
      <c r="O11" s="41"/>
      <c r="P11" s="41"/>
      <c r="Q11" s="41"/>
      <c r="R11" s="217"/>
      <c r="S11" s="218"/>
    </row>
    <row r="12" spans="2:20" x14ac:dyDescent="0.4">
      <c r="B12" s="149" t="s">
        <v>353</v>
      </c>
      <c r="C12" s="175"/>
      <c r="D12" s="175"/>
      <c r="E12" s="41"/>
      <c r="F12" s="41"/>
      <c r="G12" s="41"/>
      <c r="H12" s="44"/>
      <c r="I12" s="175"/>
      <c r="J12" s="41"/>
      <c r="K12" s="41"/>
      <c r="L12" s="41"/>
      <c r="M12" s="41"/>
      <c r="N12" s="41"/>
      <c r="O12" s="41"/>
      <c r="P12" s="41"/>
      <c r="Q12" s="41"/>
      <c r="R12" s="217"/>
      <c r="S12" s="218"/>
    </row>
    <row r="13" spans="2:20" x14ac:dyDescent="0.4">
      <c r="B13" s="149" t="s">
        <v>334</v>
      </c>
      <c r="C13" s="175"/>
      <c r="D13" s="175"/>
      <c r="E13" s="41"/>
      <c r="F13" s="41"/>
      <c r="G13" s="41"/>
      <c r="H13" s="44"/>
      <c r="I13" s="175"/>
      <c r="J13" s="41"/>
      <c r="K13" s="41"/>
      <c r="L13" s="41"/>
      <c r="M13" s="41"/>
      <c r="N13" s="42"/>
      <c r="O13" s="42"/>
      <c r="P13" s="42"/>
      <c r="Q13" s="42"/>
      <c r="R13" s="46"/>
      <c r="S13" s="49"/>
    </row>
    <row r="14" spans="2:20" x14ac:dyDescent="0.4">
      <c r="B14" s="149" t="s">
        <v>385</v>
      </c>
      <c r="C14" s="175"/>
      <c r="D14" s="175"/>
      <c r="E14" s="41"/>
      <c r="F14" s="41"/>
      <c r="G14" s="41"/>
      <c r="H14" s="176"/>
      <c r="I14" s="175"/>
      <c r="J14" s="41"/>
      <c r="K14" s="41"/>
      <c r="L14" s="41"/>
      <c r="M14" s="41"/>
      <c r="N14" s="42"/>
      <c r="O14" s="45"/>
      <c r="P14" s="45"/>
      <c r="Q14" s="45"/>
      <c r="R14" s="42"/>
      <c r="S14" s="50"/>
    </row>
    <row r="15" spans="2:20" x14ac:dyDescent="0.4">
      <c r="B15" s="149" t="s">
        <v>135</v>
      </c>
      <c r="C15" s="175"/>
      <c r="D15" s="175"/>
      <c r="E15" s="41"/>
      <c r="F15" s="41"/>
      <c r="G15" s="41"/>
      <c r="H15" s="44"/>
      <c r="I15" s="44"/>
      <c r="J15" s="175"/>
      <c r="K15" s="175"/>
      <c r="L15" s="41"/>
      <c r="M15" s="41"/>
      <c r="N15" s="42"/>
      <c r="O15" s="42"/>
      <c r="P15" s="42"/>
      <c r="Q15" s="42"/>
      <c r="R15" s="42"/>
      <c r="S15" s="50"/>
    </row>
    <row r="16" spans="2:20" x14ac:dyDescent="0.4">
      <c r="B16" s="149" t="s">
        <v>332</v>
      </c>
      <c r="C16" s="175"/>
      <c r="D16" s="175"/>
      <c r="E16" s="41"/>
      <c r="F16" s="41"/>
      <c r="G16" s="41"/>
      <c r="H16" s="44"/>
      <c r="I16" s="44"/>
      <c r="J16" s="175"/>
      <c r="K16" s="175"/>
      <c r="L16" s="41"/>
      <c r="M16" s="41"/>
      <c r="N16" s="42"/>
      <c r="O16" s="42"/>
      <c r="P16" s="42"/>
      <c r="Q16" s="42"/>
      <c r="R16" s="42"/>
      <c r="S16" s="50"/>
    </row>
    <row r="17" spans="2:19" x14ac:dyDescent="0.4">
      <c r="B17" s="149" t="s">
        <v>328</v>
      </c>
      <c r="C17" s="175"/>
      <c r="D17" s="175"/>
      <c r="E17" s="41"/>
      <c r="F17" s="41"/>
      <c r="G17" s="41"/>
      <c r="H17" s="44"/>
      <c r="I17" s="44"/>
      <c r="J17" s="175"/>
      <c r="K17" s="175"/>
      <c r="L17" s="41"/>
      <c r="M17" s="41"/>
      <c r="N17" s="42"/>
      <c r="O17" s="42"/>
      <c r="P17" s="42"/>
      <c r="Q17" s="154"/>
      <c r="R17" s="42"/>
      <c r="S17" s="50"/>
    </row>
    <row r="18" spans="2:19" x14ac:dyDescent="0.4">
      <c r="B18" s="149" t="s">
        <v>326</v>
      </c>
      <c r="C18" s="175"/>
      <c r="D18" s="175"/>
      <c r="E18" s="41"/>
      <c r="F18" s="41"/>
      <c r="G18" s="41"/>
      <c r="H18" s="44"/>
      <c r="I18" s="44"/>
      <c r="J18" s="175"/>
      <c r="K18" s="175"/>
      <c r="L18" s="41"/>
      <c r="M18" s="41"/>
      <c r="N18" s="42"/>
      <c r="O18" s="42"/>
      <c r="P18" s="42"/>
      <c r="Q18" s="154"/>
      <c r="R18" s="42"/>
      <c r="S18" s="50"/>
    </row>
    <row r="19" spans="2:19" x14ac:dyDescent="0.4">
      <c r="B19" s="149" t="s">
        <v>136</v>
      </c>
      <c r="C19" s="175"/>
      <c r="D19" s="175"/>
      <c r="E19" s="41"/>
      <c r="F19" s="41"/>
      <c r="G19" s="41"/>
      <c r="H19" s="177"/>
      <c r="I19" s="177"/>
      <c r="J19" s="175"/>
      <c r="K19" s="175"/>
      <c r="L19" s="41"/>
      <c r="M19" s="41"/>
      <c r="N19" s="42"/>
      <c r="O19" s="42"/>
      <c r="P19" s="46"/>
      <c r="Q19" s="46"/>
      <c r="R19" s="46"/>
      <c r="S19" s="49"/>
    </row>
    <row r="20" spans="2:19" x14ac:dyDescent="0.4">
      <c r="B20" s="149" t="s">
        <v>359</v>
      </c>
      <c r="C20" s="223"/>
      <c r="D20" s="223"/>
      <c r="E20" s="224"/>
      <c r="F20" s="224"/>
      <c r="G20" s="224"/>
      <c r="H20" s="176"/>
      <c r="I20" s="223"/>
      <c r="J20" s="224"/>
      <c r="K20" s="224"/>
      <c r="L20" s="224"/>
      <c r="M20" s="224"/>
      <c r="N20" s="225"/>
      <c r="O20" s="226"/>
      <c r="P20" s="226"/>
      <c r="Q20" s="226"/>
      <c r="R20" s="225"/>
      <c r="S20" s="50"/>
    </row>
    <row r="21" spans="2:19" x14ac:dyDescent="0.4">
      <c r="B21" s="149" t="s">
        <v>358</v>
      </c>
      <c r="C21" s="175"/>
      <c r="D21" s="175"/>
      <c r="E21" s="41"/>
      <c r="F21" s="41"/>
      <c r="G21" s="41"/>
      <c r="H21" s="176"/>
      <c r="I21" s="175"/>
      <c r="J21" s="41"/>
      <c r="K21" s="41"/>
      <c r="L21" s="41"/>
      <c r="M21" s="41"/>
      <c r="N21" s="42"/>
      <c r="O21" s="45"/>
      <c r="P21" s="45"/>
      <c r="Q21" s="45"/>
      <c r="R21" s="42"/>
      <c r="S21" s="50"/>
    </row>
    <row r="22" spans="2:19" x14ac:dyDescent="0.4">
      <c r="B22" s="149" t="s">
        <v>387</v>
      </c>
      <c r="C22" s="175"/>
      <c r="D22" s="175"/>
      <c r="E22" s="41"/>
      <c r="F22" s="41"/>
      <c r="G22" s="41"/>
      <c r="H22" s="176"/>
      <c r="I22" s="175"/>
      <c r="J22" s="41"/>
      <c r="K22" s="41"/>
      <c r="L22" s="41"/>
      <c r="M22" s="41"/>
      <c r="N22" s="42"/>
      <c r="O22" s="45"/>
      <c r="P22" s="45"/>
      <c r="Q22" s="45"/>
      <c r="R22" s="42"/>
      <c r="S22" s="50"/>
    </row>
    <row r="23" spans="2:19" x14ac:dyDescent="0.4">
      <c r="B23" s="149" t="s">
        <v>357</v>
      </c>
      <c r="C23" s="223"/>
      <c r="D23" s="223"/>
      <c r="E23" s="223"/>
      <c r="F23" s="223"/>
      <c r="G23" s="223"/>
      <c r="H23" s="223"/>
      <c r="I23" s="223"/>
      <c r="J23" s="175"/>
      <c r="K23" s="175"/>
      <c r="L23" s="175"/>
      <c r="M23" s="175"/>
      <c r="N23" s="45"/>
      <c r="O23" s="45"/>
      <c r="P23" s="45"/>
      <c r="Q23" s="45"/>
      <c r="R23" s="45"/>
      <c r="S23" s="51"/>
    </row>
    <row r="24" spans="2:19" x14ac:dyDescent="0.4">
      <c r="B24" s="149" t="s">
        <v>137</v>
      </c>
      <c r="C24" s="223"/>
      <c r="D24" s="223"/>
      <c r="E24" s="223"/>
      <c r="F24" s="223"/>
      <c r="G24" s="223"/>
      <c r="H24" s="223"/>
      <c r="I24" s="223"/>
      <c r="J24" s="175"/>
      <c r="K24" s="175"/>
      <c r="L24" s="175"/>
      <c r="M24" s="175"/>
      <c r="N24" s="45"/>
      <c r="O24" s="45"/>
      <c r="P24" s="45"/>
      <c r="Q24" s="45"/>
      <c r="R24" s="45"/>
      <c r="S24" s="51"/>
    </row>
    <row r="25" spans="2:19" x14ac:dyDescent="0.4">
      <c r="B25" s="149" t="s">
        <v>138</v>
      </c>
      <c r="C25" s="223"/>
      <c r="D25" s="223"/>
      <c r="E25" s="223"/>
      <c r="F25" s="223"/>
      <c r="G25" s="223"/>
      <c r="H25" s="223"/>
      <c r="I25" s="223"/>
      <c r="J25" s="175"/>
      <c r="K25" s="175"/>
      <c r="L25" s="175"/>
      <c r="M25" s="175"/>
      <c r="N25" s="45"/>
      <c r="O25" s="45"/>
      <c r="P25" s="45"/>
      <c r="Q25" s="45"/>
      <c r="R25" s="45"/>
      <c r="S25" s="51"/>
    </row>
    <row r="26" spans="2:19" x14ac:dyDescent="0.4">
      <c r="B26" s="149" t="s">
        <v>139</v>
      </c>
      <c r="C26" s="223"/>
      <c r="D26" s="223"/>
      <c r="E26" s="223"/>
      <c r="F26" s="223"/>
      <c r="G26" s="223"/>
      <c r="H26" s="223"/>
      <c r="I26" s="223"/>
      <c r="J26" s="175"/>
      <c r="K26" s="175"/>
      <c r="L26" s="175"/>
      <c r="M26" s="175"/>
      <c r="N26" s="45"/>
      <c r="O26" s="45"/>
      <c r="P26" s="45"/>
      <c r="Q26" s="45"/>
      <c r="R26" s="45"/>
      <c r="S26" s="51"/>
    </row>
    <row r="27" spans="2:19" x14ac:dyDescent="0.4">
      <c r="B27" s="149" t="s">
        <v>391</v>
      </c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45"/>
      <c r="O27" s="45"/>
      <c r="P27" s="45"/>
      <c r="Q27" s="45"/>
      <c r="R27" s="45"/>
      <c r="S27" s="51"/>
    </row>
    <row r="28" spans="2:19" x14ac:dyDescent="0.4">
      <c r="B28" s="149" t="s">
        <v>390</v>
      </c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45"/>
      <c r="O28" s="45"/>
      <c r="P28" s="45"/>
      <c r="Q28" s="45"/>
      <c r="R28" s="45"/>
      <c r="S28" s="51"/>
    </row>
    <row r="29" spans="2:19" x14ac:dyDescent="0.4">
      <c r="B29" s="178" t="s">
        <v>140</v>
      </c>
      <c r="C29" s="175"/>
      <c r="D29" s="175"/>
      <c r="E29" s="175"/>
      <c r="F29" s="175"/>
      <c r="G29" s="175"/>
      <c r="H29" s="175"/>
      <c r="I29" s="175"/>
      <c r="J29" s="175"/>
      <c r="K29" s="175"/>
      <c r="L29" s="175"/>
      <c r="M29" s="175"/>
      <c r="N29" s="45"/>
      <c r="O29" s="45"/>
      <c r="P29" s="45"/>
      <c r="Q29" s="45"/>
      <c r="R29" s="45"/>
      <c r="S29" s="51"/>
    </row>
    <row r="30" spans="2:19" ht="18" thickBot="1" x14ac:dyDescent="0.45">
      <c r="B30" s="179" t="s">
        <v>330</v>
      </c>
      <c r="C30" s="180"/>
      <c r="D30" s="180"/>
      <c r="E30" s="180"/>
      <c r="F30" s="180"/>
      <c r="G30" s="180"/>
      <c r="H30" s="180"/>
      <c r="I30" s="180"/>
      <c r="J30" s="180"/>
      <c r="K30" s="180"/>
      <c r="L30" s="180"/>
      <c r="M30" s="180"/>
      <c r="N30" s="52"/>
      <c r="O30" s="52"/>
      <c r="P30" s="52"/>
      <c r="Q30" s="52"/>
      <c r="R30" s="52"/>
      <c r="S30" s="53"/>
    </row>
    <row r="34" spans="2:17" x14ac:dyDescent="0.4"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</row>
    <row r="35" spans="2:17" x14ac:dyDescent="0.4">
      <c r="B35"/>
    </row>
  </sheetData>
  <mergeCells count="1">
    <mergeCell ref="B2:S2"/>
  </mergeCells>
  <phoneticPr fontId="1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showGridLines="0" tabSelected="1" zoomScaleNormal="100" workbookViewId="0">
      <selection activeCell="G14" sqref="G14"/>
    </sheetView>
  </sheetViews>
  <sheetFormatPr defaultRowHeight="17.399999999999999" x14ac:dyDescent="0.4"/>
  <cols>
    <col min="2" max="2" width="27.5" customWidth="1"/>
    <col min="3" max="3" width="20.5" customWidth="1"/>
    <col min="4" max="4" width="12.19921875" customWidth="1"/>
    <col min="5" max="5" width="23.3984375" customWidth="1"/>
    <col min="6" max="6" width="12.3984375" customWidth="1"/>
  </cols>
  <sheetData>
    <row r="2" spans="2:6" x14ac:dyDescent="0.4">
      <c r="B2" s="261" t="s">
        <v>392</v>
      </c>
      <c r="C2" s="262"/>
      <c r="D2" s="262"/>
      <c r="E2" s="262"/>
      <c r="F2" s="263"/>
    </row>
    <row r="3" spans="2:6" x14ac:dyDescent="0.4">
      <c r="B3" s="264"/>
      <c r="C3" s="265"/>
      <c r="D3" s="265"/>
      <c r="E3" s="265"/>
      <c r="F3" s="266"/>
    </row>
    <row r="4" spans="2:6" x14ac:dyDescent="0.4">
      <c r="B4" s="121"/>
      <c r="C4" s="121"/>
      <c r="D4" s="121"/>
      <c r="E4" s="121"/>
      <c r="F4" s="121"/>
    </row>
    <row r="5" spans="2:6" ht="20.100000000000001" customHeight="1" x14ac:dyDescent="0.4">
      <c r="B5" s="122" t="s">
        <v>243</v>
      </c>
      <c r="C5" s="257">
        <f>'1. 개요'!C14:E14</f>
        <v>0</v>
      </c>
      <c r="D5" s="258"/>
      <c r="E5" s="258"/>
      <c r="F5" s="259"/>
    </row>
    <row r="6" spans="2:6" ht="20.100000000000001" customHeight="1" x14ac:dyDescent="0.4">
      <c r="B6" s="251" t="s">
        <v>166</v>
      </c>
      <c r="C6" s="119" t="s">
        <v>167</v>
      </c>
      <c r="D6" s="267">
        <f>'1. 개요'!C3</f>
        <v>0</v>
      </c>
      <c r="E6" s="268"/>
      <c r="F6" s="269"/>
    </row>
    <row r="7" spans="2:6" ht="20.100000000000001" customHeight="1" x14ac:dyDescent="0.4">
      <c r="B7" s="253"/>
      <c r="C7" s="119" t="s">
        <v>149</v>
      </c>
      <c r="D7" s="151">
        <f>'1. 개요'!C6</f>
        <v>36525</v>
      </c>
      <c r="E7" s="119" t="s">
        <v>288</v>
      </c>
      <c r="F7" s="150">
        <f>'1. 개요'!E6</f>
        <v>36892</v>
      </c>
    </row>
    <row r="8" spans="2:6" ht="20.100000000000001" customHeight="1" x14ac:dyDescent="0.4">
      <c r="B8" s="251" t="s">
        <v>212</v>
      </c>
      <c r="C8" s="270" t="s">
        <v>244</v>
      </c>
      <c r="D8" s="270"/>
      <c r="E8" s="270" t="s">
        <v>211</v>
      </c>
      <c r="F8" s="270"/>
    </row>
    <row r="9" spans="2:6" ht="20.100000000000001" customHeight="1" x14ac:dyDescent="0.4">
      <c r="B9" s="252"/>
      <c r="C9" s="119" t="s">
        <v>207</v>
      </c>
      <c r="D9" s="165">
        <f>'5. 운용 및 관리인력 상세'!C28</f>
        <v>0</v>
      </c>
      <c r="E9" s="166" t="s">
        <v>208</v>
      </c>
      <c r="F9" s="167">
        <f>'5. 운용 및 관리인력 상세'!C29</f>
        <v>0</v>
      </c>
    </row>
    <row r="10" spans="2:6" ht="20.100000000000001" customHeight="1" x14ac:dyDescent="0.4">
      <c r="B10" s="252"/>
      <c r="C10" s="119" t="s">
        <v>209</v>
      </c>
      <c r="D10" s="118">
        <f>'5. 운용 및 관리인력 상세'!C30</f>
        <v>0</v>
      </c>
      <c r="E10" s="119" t="s">
        <v>210</v>
      </c>
      <c r="F10" s="118">
        <f>'5. 운용 및 관리인력 상세'!C31</f>
        <v>0</v>
      </c>
    </row>
    <row r="11" spans="2:6" ht="20.100000000000001" customHeight="1" x14ac:dyDescent="0.4">
      <c r="B11" s="253"/>
      <c r="C11" s="271" t="s">
        <v>279</v>
      </c>
      <c r="D11" s="272"/>
      <c r="E11" s="273"/>
      <c r="F11" s="118">
        <f>D9+F9+D10+F10</f>
        <v>0</v>
      </c>
    </row>
    <row r="12" spans="2:6" ht="20.100000000000001" customHeight="1" x14ac:dyDescent="0.4">
      <c r="B12" s="122" t="s">
        <v>214</v>
      </c>
      <c r="C12" s="119" t="s">
        <v>218</v>
      </c>
      <c r="D12" s="146">
        <f>'1. 개요'!C21</f>
        <v>0</v>
      </c>
      <c r="E12" s="119" t="s">
        <v>213</v>
      </c>
      <c r="F12" s="142">
        <f>'1. 개요'!E21</f>
        <v>0</v>
      </c>
    </row>
    <row r="13" spans="2:6" ht="20.100000000000001" customHeight="1" x14ac:dyDescent="0.4">
      <c r="B13" s="122" t="s">
        <v>217</v>
      </c>
      <c r="C13" s="119" t="s">
        <v>215</v>
      </c>
      <c r="D13" s="142">
        <f>'1. 개요'!C22</f>
        <v>0</v>
      </c>
      <c r="E13" s="119" t="s">
        <v>216</v>
      </c>
      <c r="F13" s="147" t="e">
        <f>'1. 개요'!E22</f>
        <v>#DIV/0!</v>
      </c>
    </row>
    <row r="14" spans="2:6" ht="20.100000000000001" customHeight="1" x14ac:dyDescent="0.4">
      <c r="B14" s="251" t="s">
        <v>220</v>
      </c>
      <c r="C14" s="119" t="s">
        <v>221</v>
      </c>
      <c r="D14" s="120" t="e">
        <f>'2. 청산펀드'!L9</f>
        <v>#NUM!</v>
      </c>
      <c r="E14" s="119" t="s">
        <v>222</v>
      </c>
      <c r="F14" s="120" t="e">
        <f>'3. 운용중인 펀드'!M9</f>
        <v>#NUM!</v>
      </c>
    </row>
    <row r="15" spans="2:6" ht="20.100000000000001" customHeight="1" x14ac:dyDescent="0.4">
      <c r="B15" s="252"/>
      <c r="C15" s="247" t="s">
        <v>223</v>
      </c>
      <c r="D15" s="249" t="e">
        <f>'2. 청산펀드'!J9</f>
        <v>#DIV/0!</v>
      </c>
      <c r="E15" s="119" t="s">
        <v>224</v>
      </c>
      <c r="F15" s="120" t="e">
        <f>'3. 운용중인 펀드'!K9</f>
        <v>#DIV/0!</v>
      </c>
    </row>
    <row r="16" spans="2:6" ht="20.100000000000001" customHeight="1" x14ac:dyDescent="0.4">
      <c r="B16" s="253"/>
      <c r="C16" s="248"/>
      <c r="D16" s="250"/>
      <c r="E16" s="119" t="s">
        <v>226</v>
      </c>
      <c r="F16" s="120" t="e">
        <f>'3. 운용중인 펀드'!G9/'3. 운용중인 펀드'!F9</f>
        <v>#DIV/0!</v>
      </c>
    </row>
    <row r="17" spans="2:8" ht="20.100000000000001" customHeight="1" x14ac:dyDescent="0.4">
      <c r="B17" s="251" t="s">
        <v>227</v>
      </c>
      <c r="C17" s="119" t="s">
        <v>221</v>
      </c>
      <c r="D17" s="120" t="e">
        <f>'4. 운용인력 성과'!P20</f>
        <v>#NUM!</v>
      </c>
      <c r="E17" s="119" t="s">
        <v>222</v>
      </c>
      <c r="F17" s="120" t="e">
        <f>'4. 운용인력 성과'!P39</f>
        <v>#NUM!</v>
      </c>
      <c r="H17" s="172"/>
    </row>
    <row r="18" spans="2:8" ht="20.100000000000001" customHeight="1" x14ac:dyDescent="0.4">
      <c r="B18" s="252"/>
      <c r="C18" s="247" t="s">
        <v>223</v>
      </c>
      <c r="D18" s="249" t="e">
        <f>'4. 운용인력 성과'!O20</f>
        <v>#DIV/0!</v>
      </c>
      <c r="E18" s="247" t="s">
        <v>224</v>
      </c>
      <c r="F18" s="249" t="e">
        <f>'4. 운용인력 성과'!O39</f>
        <v>#DIV/0!</v>
      </c>
    </row>
    <row r="19" spans="2:8" ht="20.100000000000001" customHeight="1" x14ac:dyDescent="0.4">
      <c r="B19" s="253"/>
      <c r="C19" s="248"/>
      <c r="D19" s="250"/>
      <c r="E19" s="248"/>
      <c r="F19" s="250"/>
    </row>
    <row r="20" spans="2:8" ht="20.100000000000001" customHeight="1" x14ac:dyDescent="0.4">
      <c r="B20" s="260" t="s">
        <v>234</v>
      </c>
      <c r="C20" s="119" t="s">
        <v>235</v>
      </c>
      <c r="D20" s="145" t="str">
        <f>'1. 개요'!C25</f>
        <v>A기관(00억)</v>
      </c>
      <c r="E20" s="119" t="s">
        <v>238</v>
      </c>
      <c r="F20" s="142">
        <f>'1. 개요'!C24</f>
        <v>0</v>
      </c>
    </row>
    <row r="21" spans="2:8" ht="20.100000000000001" customHeight="1" x14ac:dyDescent="0.4">
      <c r="B21" s="260"/>
      <c r="C21" s="114" t="s">
        <v>236</v>
      </c>
      <c r="D21" s="145" t="str">
        <f>'1. 개요'!C27</f>
        <v>B기관(00억)</v>
      </c>
      <c r="E21" s="114" t="s">
        <v>237</v>
      </c>
      <c r="F21" s="142">
        <f>'1. 개요'!C26</f>
        <v>0</v>
      </c>
    </row>
    <row r="22" spans="2:8" ht="20.100000000000001" customHeight="1" x14ac:dyDescent="0.4">
      <c r="B22" s="122" t="s">
        <v>239</v>
      </c>
      <c r="C22" s="254" t="e">
        <f>F20/F12</f>
        <v>#DIV/0!</v>
      </c>
      <c r="D22" s="255"/>
      <c r="E22" s="255"/>
      <c r="F22" s="256"/>
    </row>
    <row r="23" spans="2:8" ht="20.100000000000001" customHeight="1" x14ac:dyDescent="0.4">
      <c r="B23" s="122" t="s">
        <v>240</v>
      </c>
      <c r="C23" s="119" t="s">
        <v>168</v>
      </c>
      <c r="D23" s="120">
        <f>'1. 개요'!C20</f>
        <v>0</v>
      </c>
      <c r="E23" s="119" t="s">
        <v>147</v>
      </c>
      <c r="F23" s="120">
        <f>'1. 개요'!C19</f>
        <v>0</v>
      </c>
    </row>
    <row r="24" spans="2:8" ht="20.100000000000001" customHeight="1" x14ac:dyDescent="0.4">
      <c r="B24" s="122" t="s">
        <v>241</v>
      </c>
      <c r="C24" s="244" t="e">
        <f>'5. 운용 및 관리인력 상세'!J43</f>
        <v>#DIV/0!</v>
      </c>
      <c r="D24" s="245"/>
      <c r="E24" s="245"/>
      <c r="F24" s="246"/>
    </row>
    <row r="25" spans="2:8" x14ac:dyDescent="0.4">
      <c r="B25" s="234" t="s">
        <v>384</v>
      </c>
      <c r="C25" s="241">
        <f>'1. 개요'!C28:E28</f>
        <v>0</v>
      </c>
      <c r="D25" s="242"/>
      <c r="E25" s="242"/>
      <c r="F25" s="243"/>
    </row>
    <row r="28" spans="2:8" x14ac:dyDescent="0.4">
      <c r="D28" s="92"/>
    </row>
    <row r="29" spans="2:8" x14ac:dyDescent="0.4">
      <c r="D29" s="92"/>
    </row>
    <row r="31" spans="2:8" x14ac:dyDescent="0.4">
      <c r="D31" s="93"/>
    </row>
  </sheetData>
  <mergeCells count="20">
    <mergeCell ref="B14:B16"/>
    <mergeCell ref="C22:F22"/>
    <mergeCell ref="C5:F5"/>
    <mergeCell ref="B20:B21"/>
    <mergeCell ref="B2:F3"/>
    <mergeCell ref="D6:F6"/>
    <mergeCell ref="B17:B19"/>
    <mergeCell ref="B6:B7"/>
    <mergeCell ref="C8:D8"/>
    <mergeCell ref="B8:B11"/>
    <mergeCell ref="C11:E11"/>
    <mergeCell ref="E8:F8"/>
    <mergeCell ref="E18:E19"/>
    <mergeCell ref="F18:F19"/>
    <mergeCell ref="C25:F25"/>
    <mergeCell ref="C24:F24"/>
    <mergeCell ref="C15:C16"/>
    <mergeCell ref="D15:D16"/>
    <mergeCell ref="C18:C19"/>
    <mergeCell ref="D18:D19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55"/>
  <sheetViews>
    <sheetView showGridLines="0" topLeftCell="A13" zoomScale="90" zoomScaleNormal="90" zoomScaleSheetLayoutView="85" workbookViewId="0">
      <selection activeCell="F54" sqref="F54"/>
    </sheetView>
  </sheetViews>
  <sheetFormatPr defaultRowHeight="17.399999999999999" x14ac:dyDescent="0.4"/>
  <cols>
    <col min="1" max="1" width="3.59765625" customWidth="1"/>
    <col min="2" max="2" width="22.59765625" style="110" bestFit="1" customWidth="1"/>
    <col min="3" max="3" width="20.59765625" style="110" customWidth="1"/>
    <col min="4" max="5" width="20.59765625" style="47" customWidth="1"/>
    <col min="6" max="6" width="17" style="8" customWidth="1"/>
  </cols>
  <sheetData>
    <row r="2" spans="2:6" ht="16.5" customHeight="1" x14ac:dyDescent="0.4">
      <c r="B2" s="191" t="s">
        <v>145</v>
      </c>
      <c r="C2" s="192"/>
    </row>
    <row r="3" spans="2:6" ht="16.5" customHeight="1" x14ac:dyDescent="0.4">
      <c r="B3" s="189" t="s">
        <v>141</v>
      </c>
      <c r="C3" s="288"/>
      <c r="D3" s="288"/>
      <c r="E3" s="288"/>
    </row>
    <row r="4" spans="2:6" ht="16.5" customHeight="1" x14ac:dyDescent="0.4">
      <c r="B4" s="124" t="s">
        <v>142</v>
      </c>
      <c r="C4" s="193"/>
      <c r="D4" s="124" t="s">
        <v>242</v>
      </c>
      <c r="E4" s="194"/>
    </row>
    <row r="5" spans="2:6" ht="16.5" customHeight="1" x14ac:dyDescent="0.4">
      <c r="B5" s="124" t="s">
        <v>143</v>
      </c>
      <c r="C5" s="289"/>
      <c r="D5" s="289"/>
      <c r="E5" s="289"/>
      <c r="F5"/>
    </row>
    <row r="6" spans="2:6" ht="16.5" customHeight="1" x14ac:dyDescent="0.4">
      <c r="B6" s="124" t="s">
        <v>287</v>
      </c>
      <c r="C6" s="148">
        <v>36525</v>
      </c>
      <c r="D6" s="124" t="s">
        <v>329</v>
      </c>
      <c r="E6" s="148">
        <v>36892</v>
      </c>
      <c r="F6"/>
    </row>
    <row r="7" spans="2:6" ht="16.5" customHeight="1" x14ac:dyDescent="0.4">
      <c r="B7" s="292" t="s">
        <v>159</v>
      </c>
      <c r="C7" s="193" t="s">
        <v>286</v>
      </c>
      <c r="D7" s="289"/>
      <c r="E7" s="289"/>
      <c r="F7"/>
    </row>
    <row r="8" spans="2:6" ht="16.5" customHeight="1" x14ac:dyDescent="0.4">
      <c r="B8" s="292"/>
      <c r="C8" s="193" t="s">
        <v>284</v>
      </c>
      <c r="D8" s="289"/>
      <c r="E8" s="289"/>
      <c r="F8"/>
    </row>
    <row r="9" spans="2:6" ht="16.5" customHeight="1" x14ac:dyDescent="0.4">
      <c r="B9" s="292"/>
      <c r="C9" s="193" t="s">
        <v>285</v>
      </c>
      <c r="D9" s="289"/>
      <c r="E9" s="289"/>
      <c r="F9"/>
    </row>
    <row r="10" spans="2:6" ht="16.5" customHeight="1" x14ac:dyDescent="0.4">
      <c r="B10" s="292"/>
      <c r="C10" s="193" t="s">
        <v>144</v>
      </c>
      <c r="D10" s="289"/>
      <c r="E10" s="289"/>
      <c r="F10" s="3"/>
    </row>
    <row r="11" spans="2:6" ht="16.5" customHeight="1" x14ac:dyDescent="0.4">
      <c r="B11" s="195"/>
      <c r="C11" s="195"/>
      <c r="D11" s="196"/>
      <c r="E11" s="196"/>
      <c r="F11"/>
    </row>
    <row r="12" spans="2:6" ht="16.5" customHeight="1" x14ac:dyDescent="0.4">
      <c r="B12" s="126" t="s">
        <v>146</v>
      </c>
      <c r="C12" s="195"/>
      <c r="D12" s="196"/>
      <c r="E12" s="127"/>
      <c r="F12"/>
    </row>
    <row r="13" spans="2:6" ht="16.5" customHeight="1" x14ac:dyDescent="0.4">
      <c r="B13" s="126"/>
      <c r="C13" s="195"/>
      <c r="D13" s="196"/>
      <c r="E13" s="127" t="s">
        <v>160</v>
      </c>
      <c r="F13"/>
    </row>
    <row r="14" spans="2:6" ht="17.25" customHeight="1" x14ac:dyDescent="0.4">
      <c r="B14" s="124" t="s">
        <v>20</v>
      </c>
      <c r="C14" s="287"/>
      <c r="D14" s="282"/>
      <c r="E14" s="283"/>
      <c r="F14"/>
    </row>
    <row r="15" spans="2:6" ht="17.25" customHeight="1" x14ac:dyDescent="0.4">
      <c r="B15" s="124" t="s">
        <v>247</v>
      </c>
      <c r="C15" s="287"/>
      <c r="D15" s="282"/>
      <c r="E15" s="283"/>
      <c r="F15"/>
    </row>
    <row r="16" spans="2:6" ht="17.25" customHeight="1" x14ac:dyDescent="0.4">
      <c r="B16" s="124" t="s">
        <v>248</v>
      </c>
      <c r="C16" s="290" t="s">
        <v>388</v>
      </c>
      <c r="D16" s="291"/>
      <c r="E16" s="123" t="s">
        <v>251</v>
      </c>
      <c r="F16"/>
    </row>
    <row r="17" spans="2:6" ht="17.25" customHeight="1" x14ac:dyDescent="0.4">
      <c r="B17" s="124" t="s">
        <v>249</v>
      </c>
      <c r="C17" s="287" t="s">
        <v>250</v>
      </c>
      <c r="D17" s="282"/>
      <c r="E17" s="283"/>
      <c r="F17"/>
    </row>
    <row r="18" spans="2:6" ht="17.25" customHeight="1" x14ac:dyDescent="0.4">
      <c r="B18" s="124" t="s">
        <v>252</v>
      </c>
      <c r="C18" s="281"/>
      <c r="D18" s="282"/>
      <c r="E18" s="283"/>
      <c r="F18"/>
    </row>
    <row r="19" spans="2:6" ht="17.25" customHeight="1" x14ac:dyDescent="0.4">
      <c r="B19" s="124" t="s">
        <v>147</v>
      </c>
      <c r="C19" s="287"/>
      <c r="D19" s="282"/>
      <c r="E19" s="283"/>
      <c r="F19"/>
    </row>
    <row r="20" spans="2:6" ht="17.25" customHeight="1" x14ac:dyDescent="0.4">
      <c r="B20" s="124" t="s">
        <v>148</v>
      </c>
      <c r="C20" s="287"/>
      <c r="D20" s="282"/>
      <c r="E20" s="283"/>
      <c r="F20"/>
    </row>
    <row r="21" spans="2:6" ht="17.25" customHeight="1" x14ac:dyDescent="0.4">
      <c r="B21" s="124" t="s">
        <v>245</v>
      </c>
      <c r="C21" s="128"/>
      <c r="D21" s="124" t="s">
        <v>246</v>
      </c>
      <c r="E21" s="128"/>
      <c r="F21"/>
    </row>
    <row r="22" spans="2:6" ht="16.5" customHeight="1" x14ac:dyDescent="0.4">
      <c r="B22" s="124" t="s">
        <v>303</v>
      </c>
      <c r="C22" s="173"/>
      <c r="D22" s="124" t="s">
        <v>278</v>
      </c>
      <c r="E22" s="129" t="e">
        <f>C22/E21</f>
        <v>#DIV/0!</v>
      </c>
      <c r="F22"/>
    </row>
    <row r="23" spans="2:6" ht="16.5" customHeight="1" x14ac:dyDescent="0.4">
      <c r="B23" s="124" t="s">
        <v>253</v>
      </c>
      <c r="C23" s="275"/>
      <c r="D23" s="276"/>
      <c r="E23" s="277"/>
      <c r="F23"/>
    </row>
    <row r="24" spans="2:6" ht="16.5" customHeight="1" x14ac:dyDescent="0.4">
      <c r="B24" s="124" t="s">
        <v>304</v>
      </c>
      <c r="C24" s="130"/>
      <c r="D24" s="124" t="s">
        <v>254</v>
      </c>
      <c r="E24" s="131" t="e">
        <f>C24/E21</f>
        <v>#DIV/0!</v>
      </c>
      <c r="F24"/>
    </row>
    <row r="25" spans="2:6" ht="16.5" customHeight="1" x14ac:dyDescent="0.4">
      <c r="B25" s="124" t="s">
        <v>282</v>
      </c>
      <c r="C25" s="278" t="s">
        <v>280</v>
      </c>
      <c r="D25" s="279"/>
      <c r="E25" s="280"/>
      <c r="F25"/>
    </row>
    <row r="26" spans="2:6" ht="16.5" customHeight="1" x14ac:dyDescent="0.4">
      <c r="B26" s="124" t="s">
        <v>305</v>
      </c>
      <c r="C26" s="284"/>
      <c r="D26" s="285"/>
      <c r="E26" s="286"/>
      <c r="F26"/>
    </row>
    <row r="27" spans="2:6" ht="16.5" customHeight="1" x14ac:dyDescent="0.4">
      <c r="B27" s="124" t="s">
        <v>281</v>
      </c>
      <c r="C27" s="278" t="s">
        <v>283</v>
      </c>
      <c r="D27" s="279"/>
      <c r="E27" s="280"/>
      <c r="F27"/>
    </row>
    <row r="28" spans="2:6" ht="16.5" customHeight="1" x14ac:dyDescent="0.4">
      <c r="B28" s="124" t="s">
        <v>383</v>
      </c>
      <c r="C28" s="274"/>
      <c r="D28" s="274"/>
      <c r="E28" s="274"/>
      <c r="F28"/>
    </row>
    <row r="29" spans="2:6" ht="16.5" customHeight="1" x14ac:dyDescent="0.4">
      <c r="B29" s="60" t="s">
        <v>325</v>
      </c>
      <c r="F29"/>
    </row>
    <row r="30" spans="2:6" ht="16.5" customHeight="1" x14ac:dyDescent="0.4">
      <c r="B30" s="60" t="s">
        <v>301</v>
      </c>
      <c r="F30"/>
    </row>
    <row r="31" spans="2:6" ht="16.5" customHeight="1" x14ac:dyDescent="0.4">
      <c r="B31" s="60" t="s">
        <v>302</v>
      </c>
      <c r="F31"/>
    </row>
    <row r="32" spans="2:6" ht="16.5" customHeight="1" x14ac:dyDescent="0.4">
      <c r="B32" s="59"/>
      <c r="D32" s="59"/>
      <c r="F32"/>
    </row>
    <row r="33" spans="2:6" ht="16.5" customHeight="1" x14ac:dyDescent="0.4">
      <c r="B33" s="58" t="s">
        <v>150</v>
      </c>
      <c r="F33"/>
    </row>
    <row r="34" spans="2:6" ht="16.5" customHeight="1" x14ac:dyDescent="0.4">
      <c r="B34" s="108"/>
      <c r="C34" s="108"/>
      <c r="D34" s="108"/>
      <c r="E34" s="12" t="s">
        <v>45</v>
      </c>
      <c r="F34"/>
    </row>
    <row r="35" spans="2:6" ht="16.5" customHeight="1" x14ac:dyDescent="0.4">
      <c r="B35" s="103" t="s">
        <v>3</v>
      </c>
      <c r="C35" s="103" t="s">
        <v>297</v>
      </c>
      <c r="D35" s="103" t="s">
        <v>298</v>
      </c>
      <c r="E35" s="103" t="s">
        <v>389</v>
      </c>
      <c r="F35"/>
    </row>
    <row r="36" spans="2:6" ht="16.5" customHeight="1" x14ac:dyDescent="0.4">
      <c r="B36" s="22" t="s">
        <v>4</v>
      </c>
      <c r="C36" s="22"/>
      <c r="D36" s="22"/>
      <c r="E36" s="22"/>
      <c r="F36"/>
    </row>
    <row r="37" spans="2:6" ht="16.5" customHeight="1" x14ac:dyDescent="0.4">
      <c r="B37" s="22" t="s">
        <v>5</v>
      </c>
      <c r="C37" s="22"/>
      <c r="D37" s="22"/>
      <c r="E37" s="22"/>
      <c r="F37"/>
    </row>
    <row r="38" spans="2:6" ht="16.5" customHeight="1" x14ac:dyDescent="0.4">
      <c r="B38" s="61" t="s">
        <v>6</v>
      </c>
      <c r="C38" s="61"/>
      <c r="D38" s="61"/>
      <c r="E38" s="61"/>
      <c r="F38"/>
    </row>
    <row r="39" spans="2:6" s="3" customFormat="1" ht="16.5" customHeight="1" x14ac:dyDescent="0.4">
      <c r="B39" s="190" t="s">
        <v>7</v>
      </c>
      <c r="C39" s="22"/>
      <c r="D39" s="22"/>
      <c r="E39" s="22"/>
    </row>
    <row r="40" spans="2:6" ht="16.5" customHeight="1" x14ac:dyDescent="0.4">
      <c r="B40" s="190" t="s">
        <v>8</v>
      </c>
      <c r="C40" s="22"/>
      <c r="D40" s="22"/>
      <c r="E40" s="22"/>
      <c r="F40"/>
    </row>
    <row r="41" spans="2:6" ht="16.5" customHeight="1" x14ac:dyDescent="0.4">
      <c r="B41" s="61" t="s">
        <v>9</v>
      </c>
      <c r="C41" s="61"/>
      <c r="D41" s="61"/>
      <c r="E41" s="61"/>
      <c r="F41"/>
    </row>
    <row r="42" spans="2:6" ht="16.5" customHeight="1" x14ac:dyDescent="0.4">
      <c r="B42" s="190" t="s">
        <v>10</v>
      </c>
      <c r="C42" s="22"/>
      <c r="D42" s="22"/>
      <c r="E42" s="22"/>
      <c r="F42"/>
    </row>
    <row r="43" spans="2:6" ht="16.5" customHeight="1" x14ac:dyDescent="0.4">
      <c r="B43" s="22" t="s">
        <v>11</v>
      </c>
      <c r="C43" s="22"/>
      <c r="D43" s="22"/>
      <c r="E43" s="22"/>
      <c r="F43"/>
    </row>
    <row r="44" spans="2:6" ht="16.5" customHeight="1" x14ac:dyDescent="0.4">
      <c r="B44" s="22" t="s">
        <v>12</v>
      </c>
      <c r="C44" s="22"/>
      <c r="D44" s="22"/>
      <c r="E44" s="22"/>
      <c r="F44"/>
    </row>
    <row r="45" spans="2:6" ht="16.5" customHeight="1" x14ac:dyDescent="0.4">
      <c r="B45" s="22" t="s">
        <v>13</v>
      </c>
      <c r="C45" s="197" t="e">
        <f>C38/C41</f>
        <v>#DIV/0!</v>
      </c>
      <c r="D45" s="197" t="e">
        <f>D38/D41</f>
        <v>#DIV/0!</v>
      </c>
      <c r="E45" s="197" t="e">
        <f>E38/E41</f>
        <v>#DIV/0!</v>
      </c>
      <c r="F45"/>
    </row>
    <row r="46" spans="2:6" ht="16.5" customHeight="1" x14ac:dyDescent="0.4">
      <c r="B46" s="22" t="s">
        <v>14</v>
      </c>
      <c r="C46" s="197" t="e">
        <f>C42/C43</f>
        <v>#DIV/0!</v>
      </c>
      <c r="D46" s="197" t="e">
        <f>D42/D43</f>
        <v>#DIV/0!</v>
      </c>
      <c r="E46" s="197" t="e">
        <f>E42/E43</f>
        <v>#DIV/0!</v>
      </c>
      <c r="F46"/>
    </row>
    <row r="47" spans="2:6" ht="16.5" customHeight="1" x14ac:dyDescent="0.4">
      <c r="B47" s="22" t="s">
        <v>15</v>
      </c>
      <c r="C47" s="197" t="e">
        <f>C44/C41</f>
        <v>#DIV/0!</v>
      </c>
      <c r="D47" s="197" t="e">
        <f>D44/D41</f>
        <v>#DIV/0!</v>
      </c>
      <c r="E47" s="197" t="e">
        <f>E44/E41</f>
        <v>#DIV/0!</v>
      </c>
      <c r="F47"/>
    </row>
    <row r="48" spans="2:6" ht="16.5" customHeight="1" x14ac:dyDescent="0.4">
      <c r="B48" s="22" t="s">
        <v>16</v>
      </c>
      <c r="C48" s="197" t="e">
        <f>(C39-C41)/C39</f>
        <v>#DIV/0!</v>
      </c>
      <c r="D48" s="197" t="e">
        <f t="shared" ref="D48:E48" si="0">(D39-D41)/D39</f>
        <v>#DIV/0!</v>
      </c>
      <c r="E48" s="197" t="e">
        <f t="shared" si="0"/>
        <v>#DIV/0!</v>
      </c>
      <c r="F48"/>
    </row>
    <row r="49" spans="2:6" ht="16.5" customHeight="1" x14ac:dyDescent="0.4">
      <c r="F49"/>
    </row>
    <row r="50" spans="2:6" ht="16.5" customHeight="1" x14ac:dyDescent="0.4">
      <c r="B50" s="191" t="s">
        <v>151</v>
      </c>
      <c r="C50" s="198"/>
      <c r="D50" s="198"/>
      <c r="E50" s="198"/>
    </row>
    <row r="51" spans="2:6" ht="16.5" customHeight="1" x14ac:dyDescent="0.4">
      <c r="B51" s="95" t="s">
        <v>44</v>
      </c>
      <c r="C51" s="95" t="s">
        <v>18</v>
      </c>
      <c r="D51" s="95" t="s">
        <v>17</v>
      </c>
      <c r="E51" s="95" t="s">
        <v>19</v>
      </c>
    </row>
    <row r="52" spans="2:6" ht="16.5" customHeight="1" x14ac:dyDescent="0.4">
      <c r="B52" s="22"/>
      <c r="C52" s="199"/>
      <c r="D52" s="22"/>
      <c r="E52" s="22"/>
    </row>
    <row r="53" spans="2:6" ht="16.5" customHeight="1" x14ac:dyDescent="0.4">
      <c r="B53" s="22"/>
      <c r="C53" s="199"/>
      <c r="D53" s="22"/>
      <c r="E53" s="22"/>
    </row>
    <row r="54" spans="2:6" ht="16.5" customHeight="1" x14ac:dyDescent="0.4">
      <c r="B54" s="22"/>
      <c r="C54" s="199"/>
      <c r="D54" s="22"/>
      <c r="E54" s="22"/>
    </row>
    <row r="55" spans="2:6" ht="16.5" customHeight="1" x14ac:dyDescent="0.4">
      <c r="B55" s="60" t="s">
        <v>347</v>
      </c>
    </row>
  </sheetData>
  <mergeCells count="19">
    <mergeCell ref="C17:E17"/>
    <mergeCell ref="C15:E15"/>
    <mergeCell ref="C16:D16"/>
    <mergeCell ref="B7:B10"/>
    <mergeCell ref="C14:E14"/>
    <mergeCell ref="C3:E3"/>
    <mergeCell ref="C5:E5"/>
    <mergeCell ref="D7:E7"/>
    <mergeCell ref="D8:E8"/>
    <mergeCell ref="D10:E10"/>
    <mergeCell ref="D9:E9"/>
    <mergeCell ref="C28:E28"/>
    <mergeCell ref="C23:E23"/>
    <mergeCell ref="C25:E25"/>
    <mergeCell ref="C27:E27"/>
    <mergeCell ref="C18:E18"/>
    <mergeCell ref="C26:E26"/>
    <mergeCell ref="C19:E19"/>
    <mergeCell ref="C20:E20"/>
  </mergeCells>
  <phoneticPr fontId="1" type="noConversion"/>
  <pageMargins left="0.7" right="0.7" top="0.75" bottom="0.75" header="0.3" footer="0.3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P41"/>
  <sheetViews>
    <sheetView showGridLines="0" topLeftCell="A4" zoomScale="80" zoomScaleNormal="80" workbookViewId="0">
      <selection activeCell="J24" sqref="J24"/>
    </sheetView>
  </sheetViews>
  <sheetFormatPr defaultRowHeight="17.399999999999999" x14ac:dyDescent="0.4"/>
  <cols>
    <col min="1" max="1" width="3.5" customWidth="1"/>
    <col min="2" max="2" width="25.8984375" style="47" customWidth="1"/>
    <col min="3" max="3" width="18.5" style="1" customWidth="1"/>
    <col min="4" max="5" width="18.5" style="6" customWidth="1"/>
    <col min="6" max="10" width="18.5" style="1" customWidth="1"/>
    <col min="11" max="11" width="18.5" style="203" customWidth="1"/>
    <col min="12" max="14" width="18.5" style="1" customWidth="1"/>
    <col min="15" max="15" width="17.09765625" style="1" bestFit="1" customWidth="1"/>
    <col min="16" max="16" width="23.19921875" style="1" bestFit="1" customWidth="1"/>
  </cols>
  <sheetData>
    <row r="2" spans="2:16" x14ac:dyDescent="0.4">
      <c r="B2" s="200" t="s">
        <v>322</v>
      </c>
    </row>
    <row r="3" spans="2:16" x14ac:dyDescent="0.4">
      <c r="B3" s="62" t="s">
        <v>348</v>
      </c>
      <c r="C3" s="13"/>
      <c r="D3" s="3"/>
      <c r="E3" s="3"/>
      <c r="F3" s="3"/>
      <c r="G3" s="3"/>
      <c r="H3" s="3"/>
      <c r="I3" s="3"/>
      <c r="J3" s="3"/>
      <c r="K3" s="113"/>
      <c r="L3" s="3"/>
      <c r="M3" s="3"/>
      <c r="N3" s="3"/>
      <c r="O3" s="3"/>
      <c r="P3" s="3"/>
    </row>
    <row r="4" spans="2:16" x14ac:dyDescent="0.4">
      <c r="C4" s="9"/>
      <c r="D4" s="9"/>
      <c r="E4" s="9"/>
      <c r="F4" s="9"/>
      <c r="G4" s="9"/>
      <c r="H4" s="9"/>
      <c r="I4" s="9"/>
      <c r="J4" s="9"/>
      <c r="K4" s="204"/>
      <c r="L4" s="9"/>
      <c r="M4" s="9"/>
      <c r="N4" s="80"/>
      <c r="O4" s="12"/>
      <c r="P4" s="12" t="s">
        <v>45</v>
      </c>
    </row>
    <row r="5" spans="2:16" x14ac:dyDescent="0.4">
      <c r="B5" s="95" t="s">
        <v>20</v>
      </c>
      <c r="C5" s="96" t="s">
        <v>91</v>
      </c>
      <c r="D5" s="97" t="s">
        <v>79</v>
      </c>
      <c r="E5" s="95" t="s">
        <v>111</v>
      </c>
      <c r="F5" s="95" t="s">
        <v>112</v>
      </c>
      <c r="G5" s="95" t="s">
        <v>113</v>
      </c>
      <c r="H5" s="95" t="s">
        <v>87</v>
      </c>
      <c r="I5" s="95" t="s">
        <v>88</v>
      </c>
      <c r="J5" s="95" t="s">
        <v>24</v>
      </c>
      <c r="K5" s="205" t="s">
        <v>25</v>
      </c>
      <c r="L5" s="95" t="s">
        <v>26</v>
      </c>
      <c r="M5" s="103" t="s">
        <v>86</v>
      </c>
      <c r="N5" s="103" t="s">
        <v>169</v>
      </c>
      <c r="O5" s="103" t="s">
        <v>295</v>
      </c>
      <c r="P5" s="103" t="s">
        <v>269</v>
      </c>
    </row>
    <row r="6" spans="2:16" x14ac:dyDescent="0.4">
      <c r="B6" s="201" t="s">
        <v>42</v>
      </c>
      <c r="C6" s="4"/>
      <c r="D6" s="5"/>
      <c r="E6" s="7"/>
      <c r="F6" s="7">
        <f>D21</f>
        <v>0</v>
      </c>
      <c r="G6" s="7">
        <f>E21</f>
        <v>45</v>
      </c>
      <c r="H6" s="7">
        <f>'2-(1). 현금흐름(청산펀드)'!F20</f>
        <v>0</v>
      </c>
      <c r="I6" s="34">
        <f>'2-(1). 현금흐름(청산펀드)'!G20</f>
        <v>0</v>
      </c>
      <c r="J6" s="67" t="e">
        <f>G21</f>
        <v>#DIV/0!</v>
      </c>
      <c r="K6" s="197" t="e">
        <f>'2-(1). 현금흐름(청산펀드)'!J20</f>
        <v>#NUM!</v>
      </c>
      <c r="L6" s="67" t="e">
        <f>H21</f>
        <v>#NUM!</v>
      </c>
      <c r="M6" s="25"/>
      <c r="O6" s="54" t="s">
        <v>333</v>
      </c>
      <c r="P6" s="120"/>
    </row>
    <row r="7" spans="2:16" x14ac:dyDescent="0.4">
      <c r="B7" s="22" t="s">
        <v>22</v>
      </c>
      <c r="C7" s="5"/>
      <c r="D7" s="5"/>
      <c r="E7" s="7"/>
      <c r="F7" s="7">
        <f>D30</f>
        <v>0</v>
      </c>
      <c r="G7" s="7">
        <f>E30</f>
        <v>0</v>
      </c>
      <c r="H7" s="7">
        <f>'2-(1). 현금흐름(청산펀드)'!F37</f>
        <v>0</v>
      </c>
      <c r="I7" s="56">
        <f>'2-(1). 현금흐름(청산펀드)'!G37</f>
        <v>0</v>
      </c>
      <c r="J7" s="67" t="e">
        <f>G30</f>
        <v>#DIV/0!</v>
      </c>
      <c r="K7" s="197" t="e">
        <f>'2-(1). 현금흐름(청산펀드)'!J37</f>
        <v>#NUM!</v>
      </c>
      <c r="L7" s="67" t="e">
        <f>H30</f>
        <v>#NUM!</v>
      </c>
      <c r="M7" s="25"/>
      <c r="N7" s="30"/>
      <c r="O7" s="54"/>
      <c r="P7" s="120"/>
    </row>
    <row r="8" spans="2:16" x14ac:dyDescent="0.4">
      <c r="B8" s="22" t="s">
        <v>23</v>
      </c>
      <c r="C8" s="5"/>
      <c r="D8" s="5"/>
      <c r="E8" s="7"/>
      <c r="F8" s="7">
        <f>D39</f>
        <v>0</v>
      </c>
      <c r="G8" s="7">
        <f>E39</f>
        <v>0</v>
      </c>
      <c r="H8" s="56">
        <f>'2-(1). 현금흐름(청산펀드)'!F54</f>
        <v>0</v>
      </c>
      <c r="I8" s="56">
        <f>'2-(1). 현금흐름(청산펀드)'!G54</f>
        <v>0</v>
      </c>
      <c r="J8" s="67" t="e">
        <f>G39</f>
        <v>#DIV/0!</v>
      </c>
      <c r="K8" s="197" t="e">
        <f>'2-(1). 현금흐름(청산펀드)'!J54</f>
        <v>#NUM!</v>
      </c>
      <c r="L8" s="67" t="e">
        <f>H39</f>
        <v>#NUM!</v>
      </c>
      <c r="M8" s="25"/>
      <c r="N8" s="30"/>
      <c r="O8" s="54"/>
      <c r="P8" s="120"/>
    </row>
    <row r="9" spans="2:16" x14ac:dyDescent="0.4">
      <c r="B9" s="188" t="s">
        <v>27</v>
      </c>
      <c r="C9" s="81"/>
      <c r="D9" s="81"/>
      <c r="E9" s="81">
        <f>+SUM(E6:E8)</f>
        <v>0</v>
      </c>
      <c r="F9" s="81">
        <f>+SUM(F6:F8)</f>
        <v>0</v>
      </c>
      <c r="G9" s="81">
        <f>+SUM(G6:G8)</f>
        <v>45</v>
      </c>
      <c r="H9" s="81">
        <f>+SUM(H6:H8)</f>
        <v>0</v>
      </c>
      <c r="I9" s="81">
        <f>+SUM(I6:I8)</f>
        <v>0</v>
      </c>
      <c r="J9" s="81" t="e">
        <f>+SUMPRODUCT(J6:J8,F6:F8)/F9</f>
        <v>#DIV/0!</v>
      </c>
      <c r="K9" s="188" t="e">
        <f>+SUMPRODUCT(F6:F8,K6:K8)/F9</f>
        <v>#NUM!</v>
      </c>
      <c r="L9" s="163" t="e">
        <f>+SUMPRODUCT(F6:F8,L6:L8)/F9</f>
        <v>#NUM!</v>
      </c>
      <c r="M9" s="81"/>
      <c r="N9" s="81"/>
      <c r="O9" s="81"/>
      <c r="P9" s="81"/>
    </row>
    <row r="10" spans="2:16" x14ac:dyDescent="0.4">
      <c r="B10" s="111" t="s">
        <v>381</v>
      </c>
      <c r="K10" s="110"/>
      <c r="L10" s="110"/>
    </row>
    <row r="12" spans="2:16" x14ac:dyDescent="0.4">
      <c r="B12" s="62" t="s">
        <v>170</v>
      </c>
      <c r="C12" s="3"/>
      <c r="D12" s="3"/>
      <c r="E12" s="3"/>
      <c r="F12" s="3"/>
      <c r="G12" s="3"/>
      <c r="H12" s="3"/>
    </row>
    <row r="13" spans="2:16" x14ac:dyDescent="0.4">
      <c r="B13" s="112" t="s">
        <v>335</v>
      </c>
      <c r="C13" s="112"/>
      <c r="D13" s="112"/>
      <c r="E13" s="112"/>
      <c r="F13" s="112"/>
      <c r="G13" s="112"/>
      <c r="H13" s="112"/>
      <c r="I13" s="112"/>
      <c r="J13" s="112"/>
      <c r="K13" s="171" t="s">
        <v>336</v>
      </c>
      <c r="L13" s="171"/>
      <c r="M13" s="171"/>
      <c r="N13" s="171"/>
    </row>
    <row r="14" spans="2:16" x14ac:dyDescent="0.4">
      <c r="B14" s="108"/>
      <c r="C14" s="9"/>
      <c r="D14" s="9"/>
      <c r="E14" s="9"/>
      <c r="F14" s="9"/>
      <c r="G14" s="9"/>
      <c r="H14" s="12" t="s">
        <v>172</v>
      </c>
      <c r="M14" s="12"/>
      <c r="O14" s="12" t="s">
        <v>261</v>
      </c>
    </row>
    <row r="15" spans="2:16" x14ac:dyDescent="0.4">
      <c r="B15" s="95" t="s">
        <v>174</v>
      </c>
      <c r="C15" s="95" t="s">
        <v>181</v>
      </c>
      <c r="D15" s="96" t="s">
        <v>112</v>
      </c>
      <c r="E15" s="97" t="s">
        <v>113</v>
      </c>
      <c r="F15" s="95" t="s">
        <v>157</v>
      </c>
      <c r="G15" s="95" t="s">
        <v>184</v>
      </c>
      <c r="H15" s="95" t="s">
        <v>186</v>
      </c>
      <c r="K15" s="132" t="s">
        <v>3</v>
      </c>
      <c r="L15" s="132" t="s">
        <v>259</v>
      </c>
      <c r="M15" s="132" t="s">
        <v>307</v>
      </c>
      <c r="N15" s="132" t="s">
        <v>308</v>
      </c>
      <c r="O15" s="132" t="s">
        <v>260</v>
      </c>
    </row>
    <row r="16" spans="2:16" x14ac:dyDescent="0.4">
      <c r="B16" s="293" t="s">
        <v>177</v>
      </c>
      <c r="C16" s="5"/>
      <c r="D16" s="72"/>
      <c r="E16" s="72"/>
      <c r="F16" s="72">
        <f>E16-D16</f>
        <v>0</v>
      </c>
      <c r="G16" s="72"/>
      <c r="H16" s="72"/>
      <c r="K16" s="139" t="s">
        <v>255</v>
      </c>
      <c r="L16" s="134">
        <f>L17+L18</f>
        <v>100</v>
      </c>
      <c r="M16" s="184"/>
      <c r="N16" s="184"/>
      <c r="O16" s="186"/>
    </row>
    <row r="17" spans="2:15" x14ac:dyDescent="0.4">
      <c r="B17" s="293"/>
      <c r="C17" s="5"/>
      <c r="D17" s="72"/>
      <c r="E17" s="72"/>
      <c r="F17" s="72">
        <f>E17-D17</f>
        <v>0</v>
      </c>
      <c r="G17" s="72"/>
      <c r="H17" s="72"/>
      <c r="K17" s="206" t="s">
        <v>262</v>
      </c>
      <c r="L17" s="186">
        <v>100</v>
      </c>
      <c r="M17" s="185"/>
      <c r="N17" s="185"/>
      <c r="O17" s="186" t="s">
        <v>256</v>
      </c>
    </row>
    <row r="18" spans="2:15" x14ac:dyDescent="0.4">
      <c r="B18" s="293"/>
      <c r="C18" s="5"/>
      <c r="D18" s="72"/>
      <c r="E18" s="72"/>
      <c r="F18" s="72">
        <f t="shared" ref="F18:F20" si="0">E18-D18</f>
        <v>0</v>
      </c>
      <c r="G18" s="72"/>
      <c r="H18" s="72"/>
      <c r="K18" s="206" t="s">
        <v>257</v>
      </c>
      <c r="L18" s="186">
        <f>L19+L20+L21</f>
        <v>0</v>
      </c>
      <c r="M18" s="185"/>
      <c r="N18" s="185"/>
      <c r="O18" s="186"/>
    </row>
    <row r="19" spans="2:15" x14ac:dyDescent="0.4">
      <c r="B19" s="293"/>
      <c r="C19" s="5"/>
      <c r="D19" s="72"/>
      <c r="E19" s="72"/>
      <c r="F19" s="72">
        <f t="shared" si="0"/>
        <v>0</v>
      </c>
      <c r="G19" s="72"/>
      <c r="H19" s="72"/>
      <c r="K19" s="207" t="s">
        <v>337</v>
      </c>
      <c r="L19" s="144">
        <v>0</v>
      </c>
      <c r="M19" s="185"/>
      <c r="N19" s="185"/>
      <c r="O19" s="144" t="s">
        <v>273</v>
      </c>
    </row>
    <row r="20" spans="2:15" x14ac:dyDescent="0.4">
      <c r="B20" s="293"/>
      <c r="C20" s="5"/>
      <c r="D20" s="72"/>
      <c r="E20" s="22">
        <f>L29</f>
        <v>45</v>
      </c>
      <c r="F20" s="72">
        <f t="shared" si="0"/>
        <v>45</v>
      </c>
      <c r="G20" s="72"/>
      <c r="H20" s="72"/>
      <c r="K20" s="207" t="s">
        <v>271</v>
      </c>
      <c r="L20" s="144">
        <v>0</v>
      </c>
      <c r="M20" s="185"/>
      <c r="N20" s="185"/>
      <c r="O20" s="144" t="s">
        <v>273</v>
      </c>
    </row>
    <row r="21" spans="2:15" x14ac:dyDescent="0.4">
      <c r="B21" s="109" t="s">
        <v>179</v>
      </c>
      <c r="C21" s="98"/>
      <c r="D21" s="98">
        <f>+SUM(D16:D20)</f>
        <v>0</v>
      </c>
      <c r="E21" s="98">
        <f>+SUM(E16:E20)</f>
        <v>45</v>
      </c>
      <c r="F21" s="98">
        <f>+SUM(F16:F20)</f>
        <v>45</v>
      </c>
      <c r="G21" s="70" t="e">
        <f>+E21/D21</f>
        <v>#DIV/0!</v>
      </c>
      <c r="H21" s="70" t="e">
        <f>XIRR(F16:F20,C16:C20)</f>
        <v>#NUM!</v>
      </c>
      <c r="K21" s="206" t="s">
        <v>272</v>
      </c>
      <c r="L21" s="186">
        <f>M21*N21</f>
        <v>0</v>
      </c>
      <c r="M21" s="186"/>
      <c r="N21" s="186"/>
      <c r="O21" s="186" t="s">
        <v>338</v>
      </c>
    </row>
    <row r="22" spans="2:15" x14ac:dyDescent="0.4">
      <c r="B22" s="110"/>
      <c r="C22" s="6"/>
      <c r="E22" s="1"/>
      <c r="K22" s="139" t="s">
        <v>258</v>
      </c>
      <c r="L22" s="134">
        <v>50</v>
      </c>
      <c r="M22" s="185"/>
      <c r="N22" s="185"/>
      <c r="O22" s="186"/>
    </row>
    <row r="23" spans="2:15" x14ac:dyDescent="0.4">
      <c r="B23" s="110"/>
      <c r="C23" s="6"/>
      <c r="E23" s="1"/>
      <c r="H23" s="12" t="s">
        <v>180</v>
      </c>
      <c r="K23" s="140" t="s">
        <v>267</v>
      </c>
      <c r="L23" s="140">
        <f>L16+L22</f>
        <v>150</v>
      </c>
      <c r="M23" s="140"/>
      <c r="N23" s="140"/>
      <c r="O23" s="140"/>
    </row>
    <row r="24" spans="2:15" x14ac:dyDescent="0.4">
      <c r="B24" s="95" t="s">
        <v>173</v>
      </c>
      <c r="C24" s="95" t="s">
        <v>181</v>
      </c>
      <c r="D24" s="96" t="s">
        <v>112</v>
      </c>
      <c r="E24" s="97" t="s">
        <v>113</v>
      </c>
      <c r="F24" s="95" t="s">
        <v>157</v>
      </c>
      <c r="G24" s="95" t="s">
        <v>184</v>
      </c>
      <c r="H24" s="95" t="s">
        <v>175</v>
      </c>
      <c r="K24" s="206" t="s">
        <v>264</v>
      </c>
      <c r="L24" s="186">
        <v>50</v>
      </c>
      <c r="M24" s="184"/>
      <c r="N24" s="184"/>
      <c r="O24" s="186"/>
    </row>
    <row r="25" spans="2:15" x14ac:dyDescent="0.4">
      <c r="B25" s="293" t="s">
        <v>182</v>
      </c>
      <c r="C25" s="5"/>
      <c r="D25" s="72"/>
      <c r="E25" s="72"/>
      <c r="F25" s="72">
        <f>E25-D25</f>
        <v>0</v>
      </c>
      <c r="G25" s="72"/>
      <c r="H25" s="72"/>
      <c r="K25" s="206" t="s">
        <v>263</v>
      </c>
      <c r="L25" s="186">
        <v>30</v>
      </c>
      <c r="M25" s="185"/>
      <c r="N25" s="185"/>
      <c r="O25" s="186"/>
    </row>
    <row r="26" spans="2:15" x14ac:dyDescent="0.4">
      <c r="B26" s="293"/>
      <c r="C26" s="5"/>
      <c r="D26" s="72"/>
      <c r="E26" s="72"/>
      <c r="F26" s="72">
        <f>E26-D26</f>
        <v>0</v>
      </c>
      <c r="G26" s="72"/>
      <c r="H26" s="72"/>
      <c r="K26" s="208" t="s">
        <v>265</v>
      </c>
      <c r="L26" s="136">
        <v>20</v>
      </c>
      <c r="M26" s="185"/>
      <c r="N26" s="185"/>
      <c r="O26" s="136"/>
    </row>
    <row r="27" spans="2:15" x14ac:dyDescent="0.4">
      <c r="B27" s="293"/>
      <c r="C27" s="5"/>
      <c r="D27" s="72"/>
      <c r="E27" s="72"/>
      <c r="F27" s="72">
        <f t="shared" ref="F27:F29" si="1">E27-D27</f>
        <v>0</v>
      </c>
      <c r="G27" s="72"/>
      <c r="H27" s="72"/>
      <c r="K27" s="208" t="s">
        <v>339</v>
      </c>
      <c r="L27" s="136">
        <v>5</v>
      </c>
      <c r="M27" s="185"/>
      <c r="N27" s="185"/>
      <c r="O27" s="136"/>
    </row>
    <row r="28" spans="2:15" ht="18" thickBot="1" x14ac:dyDescent="0.45">
      <c r="B28" s="293"/>
      <c r="C28" s="5"/>
      <c r="D28" s="72"/>
      <c r="E28" s="72"/>
      <c r="F28" s="72">
        <f t="shared" si="1"/>
        <v>0</v>
      </c>
      <c r="G28" s="72"/>
      <c r="H28" s="72"/>
      <c r="K28" s="140" t="s">
        <v>268</v>
      </c>
      <c r="L28" s="140">
        <f>L24+L25+L26+L27</f>
        <v>105</v>
      </c>
      <c r="M28" s="140"/>
      <c r="N28" s="140"/>
      <c r="O28" s="140"/>
    </row>
    <row r="29" spans="2:15" ht="18" thickBot="1" x14ac:dyDescent="0.45">
      <c r="B29" s="293"/>
      <c r="C29" s="5"/>
      <c r="D29" s="72"/>
      <c r="E29" s="72"/>
      <c r="F29" s="72">
        <f t="shared" si="1"/>
        <v>0</v>
      </c>
      <c r="G29" s="72"/>
      <c r="H29" s="72"/>
      <c r="K29" s="137" t="s">
        <v>266</v>
      </c>
      <c r="L29" s="141">
        <f>L23-L28</f>
        <v>45</v>
      </c>
      <c r="M29" s="183"/>
      <c r="N29" s="183"/>
      <c r="O29" s="138"/>
    </row>
    <row r="30" spans="2:15" x14ac:dyDescent="0.4">
      <c r="B30" s="109" t="s">
        <v>183</v>
      </c>
      <c r="C30" s="98"/>
      <c r="D30" s="98">
        <f>+SUM(D25:D29)</f>
        <v>0</v>
      </c>
      <c r="E30" s="98">
        <f>+SUM(E25:E29)</f>
        <v>0</v>
      </c>
      <c r="F30" s="98">
        <f>+SUM(F25:F29)</f>
        <v>0</v>
      </c>
      <c r="G30" s="70" t="e">
        <f>+E30/D30</f>
        <v>#DIV/0!</v>
      </c>
      <c r="H30" s="70" t="e">
        <f>XIRR(F25:F29,C25:C29)</f>
        <v>#NUM!</v>
      </c>
      <c r="K30" s="209" t="s">
        <v>344</v>
      </c>
    </row>
    <row r="31" spans="2:15" x14ac:dyDescent="0.4">
      <c r="B31" s="110"/>
      <c r="C31" s="6"/>
      <c r="E31" s="1"/>
      <c r="K31" s="209" t="s">
        <v>341</v>
      </c>
    </row>
    <row r="32" spans="2:15" x14ac:dyDescent="0.4">
      <c r="B32" s="110"/>
      <c r="C32" s="6"/>
      <c r="E32" s="1"/>
      <c r="H32" s="12" t="s">
        <v>171</v>
      </c>
    </row>
    <row r="33" spans="2:8" x14ac:dyDescent="0.4">
      <c r="B33" s="95" t="s">
        <v>173</v>
      </c>
      <c r="C33" s="95" t="s">
        <v>181</v>
      </c>
      <c r="D33" s="96" t="s">
        <v>112</v>
      </c>
      <c r="E33" s="97" t="s">
        <v>113</v>
      </c>
      <c r="F33" s="95" t="s">
        <v>157</v>
      </c>
      <c r="G33" s="95" t="s">
        <v>184</v>
      </c>
      <c r="H33" s="95" t="s">
        <v>175</v>
      </c>
    </row>
    <row r="34" spans="2:8" x14ac:dyDescent="0.4">
      <c r="B34" s="293" t="s">
        <v>104</v>
      </c>
      <c r="C34" s="5"/>
      <c r="D34" s="72"/>
      <c r="E34" s="72"/>
      <c r="F34" s="72">
        <f>E34-D34</f>
        <v>0</v>
      </c>
      <c r="G34" s="72"/>
      <c r="H34" s="72"/>
    </row>
    <row r="35" spans="2:8" x14ac:dyDescent="0.4">
      <c r="B35" s="293"/>
      <c r="C35" s="5"/>
      <c r="D35" s="72"/>
      <c r="E35" s="72"/>
      <c r="F35" s="72">
        <f t="shared" ref="F35:F38" si="2">E35-D35</f>
        <v>0</v>
      </c>
      <c r="G35" s="72"/>
      <c r="H35" s="72"/>
    </row>
    <row r="36" spans="2:8" x14ac:dyDescent="0.4">
      <c r="B36" s="293"/>
      <c r="C36" s="5"/>
      <c r="D36" s="72"/>
      <c r="E36" s="72"/>
      <c r="F36" s="72">
        <f t="shared" si="2"/>
        <v>0</v>
      </c>
      <c r="G36" s="72"/>
      <c r="H36" s="72"/>
    </row>
    <row r="37" spans="2:8" x14ac:dyDescent="0.4">
      <c r="B37" s="293"/>
      <c r="C37" s="5"/>
      <c r="D37" s="72"/>
      <c r="E37" s="72"/>
      <c r="F37" s="72">
        <f t="shared" si="2"/>
        <v>0</v>
      </c>
      <c r="G37" s="72"/>
      <c r="H37" s="72"/>
    </row>
    <row r="38" spans="2:8" x14ac:dyDescent="0.4">
      <c r="B38" s="293"/>
      <c r="C38" s="5"/>
      <c r="D38" s="72"/>
      <c r="E38" s="72"/>
      <c r="F38" s="72">
        <f t="shared" si="2"/>
        <v>0</v>
      </c>
      <c r="G38" s="72"/>
      <c r="H38" s="72"/>
    </row>
    <row r="39" spans="2:8" x14ac:dyDescent="0.4">
      <c r="B39" s="109" t="s">
        <v>178</v>
      </c>
      <c r="C39" s="98"/>
      <c r="D39" s="98">
        <f>+SUM(D34:D38)</f>
        <v>0</v>
      </c>
      <c r="E39" s="98">
        <f>+SUM(E34:E38)</f>
        <v>0</v>
      </c>
      <c r="F39" s="98">
        <f>+SUM(F34:F38)</f>
        <v>0</v>
      </c>
      <c r="G39" s="70" t="e">
        <f>+E39/D39</f>
        <v>#DIV/0!</v>
      </c>
      <c r="H39" s="70" t="e">
        <f>XIRR(F34:F38,C34:C38)</f>
        <v>#NUM!</v>
      </c>
    </row>
    <row r="40" spans="2:8" x14ac:dyDescent="0.4">
      <c r="B40" s="111" t="s">
        <v>185</v>
      </c>
      <c r="C40"/>
      <c r="D40"/>
      <c r="E40"/>
      <c r="F40"/>
      <c r="G40"/>
      <c r="H40"/>
    </row>
    <row r="41" spans="2:8" x14ac:dyDescent="0.4">
      <c r="B41" s="110"/>
      <c r="D41" s="1"/>
      <c r="E41" s="1"/>
    </row>
  </sheetData>
  <mergeCells count="3">
    <mergeCell ref="B16:B20"/>
    <mergeCell ref="B25:B29"/>
    <mergeCell ref="B34:B38"/>
  </mergeCells>
  <phoneticPr fontId="1" type="noConversion"/>
  <pageMargins left="0.7" right="0.7" top="0.75" bottom="0.75" header="0.3" footer="0.3"/>
  <pageSetup paperSize="9" scale="45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/>
    <pageSetUpPr fitToPage="1"/>
  </sheetPr>
  <dimension ref="B1:P54"/>
  <sheetViews>
    <sheetView showGridLines="0" zoomScale="80" zoomScaleNormal="80" workbookViewId="0">
      <selection activeCell="F37" sqref="F37"/>
    </sheetView>
  </sheetViews>
  <sheetFormatPr defaultRowHeight="17.399999999999999" x14ac:dyDescent="0.4"/>
  <cols>
    <col min="1" max="1" width="3.59765625" customWidth="1"/>
    <col min="2" max="2" width="18.5" style="1" customWidth="1"/>
    <col min="3" max="5" width="18.5" style="6" customWidth="1"/>
    <col min="6" max="7" width="21.09765625" style="1" bestFit="1" customWidth="1"/>
    <col min="8" max="15" width="18.5" style="1" customWidth="1"/>
  </cols>
  <sheetData>
    <row r="1" spans="2:16" x14ac:dyDescent="0.4">
      <c r="I1"/>
      <c r="J1"/>
      <c r="K1"/>
      <c r="L1"/>
      <c r="M1"/>
      <c r="N1"/>
      <c r="O1"/>
    </row>
    <row r="2" spans="2:16" x14ac:dyDescent="0.4">
      <c r="B2" s="62" t="s">
        <v>195</v>
      </c>
      <c r="C2" s="3"/>
      <c r="D2" s="3"/>
      <c r="E2" s="3"/>
      <c r="F2" s="3"/>
      <c r="G2" s="3"/>
      <c r="H2" s="12"/>
      <c r="I2"/>
      <c r="J2"/>
      <c r="K2"/>
      <c r="L2"/>
      <c r="M2"/>
      <c r="N2"/>
      <c r="O2"/>
    </row>
    <row r="3" spans="2:16" x14ac:dyDescent="0.4">
      <c r="B3" s="9"/>
      <c r="C3" s="9"/>
      <c r="D3" s="9"/>
      <c r="E3" s="9"/>
      <c r="F3" s="9"/>
      <c r="G3" s="9"/>
      <c r="H3" s="12"/>
      <c r="J3" s="12"/>
      <c r="K3" s="12" t="s">
        <v>45</v>
      </c>
    </row>
    <row r="4" spans="2:16" x14ac:dyDescent="0.4">
      <c r="B4" s="104" t="s">
        <v>85</v>
      </c>
      <c r="C4" s="104" t="s">
        <v>0</v>
      </c>
      <c r="D4" s="104" t="s">
        <v>105</v>
      </c>
      <c r="E4" s="105" t="s">
        <v>40</v>
      </c>
      <c r="F4" s="100" t="s">
        <v>90</v>
      </c>
      <c r="G4" s="100" t="s">
        <v>89</v>
      </c>
      <c r="H4" s="104" t="s">
        <v>157</v>
      </c>
      <c r="I4" s="100" t="s">
        <v>24</v>
      </c>
      <c r="J4" s="104" t="s">
        <v>74</v>
      </c>
      <c r="K4" s="104" t="s">
        <v>293</v>
      </c>
      <c r="P4" s="1"/>
    </row>
    <row r="5" spans="2:16" x14ac:dyDescent="0.4">
      <c r="B5" s="297" t="s">
        <v>93</v>
      </c>
      <c r="C5" s="300" t="s">
        <v>53</v>
      </c>
      <c r="D5" s="17" t="s">
        <v>51</v>
      </c>
      <c r="E5" s="36"/>
      <c r="F5" s="20"/>
      <c r="G5" s="20"/>
      <c r="H5" s="76">
        <f>G5-F5</f>
        <v>0</v>
      </c>
      <c r="I5" s="76"/>
      <c r="J5" s="76"/>
      <c r="K5" s="20"/>
      <c r="P5" s="1"/>
    </row>
    <row r="6" spans="2:16" s="1" customFormat="1" x14ac:dyDescent="0.4">
      <c r="B6" s="298"/>
      <c r="C6" s="300"/>
      <c r="E6" s="36"/>
      <c r="F6" s="20"/>
      <c r="G6" s="20"/>
      <c r="H6" s="76">
        <f t="shared" ref="H6:H19" si="0">G6-F6</f>
        <v>0</v>
      </c>
      <c r="I6" s="76"/>
      <c r="J6" s="76"/>
      <c r="K6" s="20"/>
    </row>
    <row r="7" spans="2:16" s="1" customFormat="1" x14ac:dyDescent="0.4">
      <c r="B7" s="298"/>
      <c r="C7" s="300"/>
      <c r="D7" s="36"/>
      <c r="E7" s="36"/>
      <c r="F7" s="20"/>
      <c r="G7" s="20"/>
      <c r="H7" s="76">
        <f t="shared" si="0"/>
        <v>0</v>
      </c>
      <c r="I7" s="76"/>
      <c r="J7" s="76"/>
      <c r="K7" s="20"/>
    </row>
    <row r="8" spans="2:16" s="1" customFormat="1" x14ac:dyDescent="0.4">
      <c r="B8" s="298"/>
      <c r="C8" s="300"/>
      <c r="D8" s="73"/>
      <c r="E8" s="36"/>
      <c r="F8" s="36"/>
      <c r="G8" s="20"/>
      <c r="H8" s="76">
        <f t="shared" si="0"/>
        <v>0</v>
      </c>
      <c r="I8" s="76"/>
      <c r="J8" s="76"/>
      <c r="K8" s="20"/>
    </row>
    <row r="9" spans="2:16" s="1" customFormat="1" x14ac:dyDescent="0.4">
      <c r="B9" s="298"/>
      <c r="C9" s="300"/>
      <c r="D9" s="32"/>
      <c r="E9" s="32"/>
      <c r="F9" s="20"/>
      <c r="G9" s="20"/>
      <c r="H9" s="76">
        <f t="shared" si="0"/>
        <v>0</v>
      </c>
      <c r="I9" s="76" t="e">
        <f>SUM(G5:G9)/SUM(F5:F9)</f>
        <v>#DIV/0!</v>
      </c>
      <c r="J9" s="85" t="e">
        <f>XIRR(H5:H9,E5:E9)</f>
        <v>#NUM!</v>
      </c>
      <c r="K9" s="37"/>
    </row>
    <row r="10" spans="2:16" s="1" customFormat="1" x14ac:dyDescent="0.4">
      <c r="B10" s="298"/>
      <c r="C10" s="300" t="s">
        <v>94</v>
      </c>
      <c r="D10" s="17" t="s">
        <v>41</v>
      </c>
      <c r="E10" s="19"/>
      <c r="F10" s="20"/>
      <c r="G10" s="20"/>
      <c r="H10" s="76">
        <f t="shared" si="0"/>
        <v>0</v>
      </c>
      <c r="I10" s="76"/>
      <c r="J10" s="76"/>
      <c r="K10" s="20"/>
    </row>
    <row r="11" spans="2:16" s="1" customFormat="1" x14ac:dyDescent="0.4">
      <c r="B11" s="298"/>
      <c r="C11" s="300"/>
      <c r="E11" s="19"/>
      <c r="F11" s="20"/>
      <c r="G11" s="20"/>
      <c r="H11" s="76">
        <f t="shared" si="0"/>
        <v>0</v>
      </c>
      <c r="I11" s="76"/>
      <c r="J11" s="76"/>
      <c r="K11" s="20"/>
    </row>
    <row r="12" spans="2:16" s="1" customFormat="1" x14ac:dyDescent="0.4">
      <c r="B12" s="298"/>
      <c r="C12" s="300"/>
      <c r="D12" s="73"/>
      <c r="E12" s="19"/>
      <c r="F12" s="20"/>
      <c r="G12" s="20"/>
      <c r="H12" s="76">
        <f t="shared" si="0"/>
        <v>0</v>
      </c>
      <c r="I12" s="76"/>
      <c r="J12" s="76"/>
      <c r="K12" s="20"/>
    </row>
    <row r="13" spans="2:16" s="1" customFormat="1" x14ac:dyDescent="0.4">
      <c r="B13" s="298"/>
      <c r="C13" s="300"/>
      <c r="D13" s="73"/>
      <c r="E13" s="19"/>
      <c r="F13" s="20"/>
      <c r="G13" s="20"/>
      <c r="H13" s="76">
        <f t="shared" si="0"/>
        <v>0</v>
      </c>
      <c r="I13" s="76"/>
      <c r="J13" s="76"/>
      <c r="K13" s="20"/>
    </row>
    <row r="14" spans="2:16" s="1" customFormat="1" x14ac:dyDescent="0.4">
      <c r="B14" s="298"/>
      <c r="C14" s="300"/>
      <c r="D14" s="32"/>
      <c r="E14" s="32"/>
      <c r="F14" s="20"/>
      <c r="G14" s="20"/>
      <c r="H14" s="76">
        <f t="shared" si="0"/>
        <v>0</v>
      </c>
      <c r="I14" s="76" t="e">
        <f>SUM(G10:G14)/SUM(F10:F14)</f>
        <v>#DIV/0!</v>
      </c>
      <c r="J14" s="85" t="e">
        <f>XIRR(H10:H14,E10:E14)</f>
        <v>#NUM!</v>
      </c>
      <c r="K14" s="37"/>
    </row>
    <row r="15" spans="2:16" s="1" customFormat="1" x14ac:dyDescent="0.4">
      <c r="B15" s="298"/>
      <c r="C15" s="300" t="s">
        <v>95</v>
      </c>
      <c r="D15" s="21" t="s">
        <v>92</v>
      </c>
      <c r="E15" s="19"/>
      <c r="F15" s="20"/>
      <c r="G15" s="20"/>
      <c r="H15" s="76">
        <f t="shared" si="0"/>
        <v>0</v>
      </c>
      <c r="I15" s="76"/>
      <c r="J15" s="76"/>
      <c r="K15" s="20"/>
    </row>
    <row r="16" spans="2:16" s="1" customFormat="1" x14ac:dyDescent="0.4">
      <c r="B16" s="298"/>
      <c r="C16" s="300"/>
      <c r="D16" s="73"/>
      <c r="E16" s="19"/>
      <c r="F16" s="20"/>
      <c r="G16" s="20"/>
      <c r="H16" s="76">
        <f t="shared" si="0"/>
        <v>0</v>
      </c>
      <c r="I16" s="76"/>
      <c r="J16" s="76"/>
      <c r="K16" s="20"/>
    </row>
    <row r="17" spans="2:11" s="1" customFormat="1" x14ac:dyDescent="0.4">
      <c r="B17" s="298"/>
      <c r="C17" s="300"/>
      <c r="D17" s="73"/>
      <c r="E17" s="19"/>
      <c r="F17" s="20"/>
      <c r="G17" s="20"/>
      <c r="H17" s="76">
        <f t="shared" si="0"/>
        <v>0</v>
      </c>
      <c r="I17" s="76"/>
      <c r="J17" s="76"/>
      <c r="K17" s="20"/>
    </row>
    <row r="18" spans="2:11" s="1" customFormat="1" x14ac:dyDescent="0.4">
      <c r="B18" s="298"/>
      <c r="C18" s="300"/>
      <c r="D18" s="73"/>
      <c r="E18" s="19"/>
      <c r="F18" s="20"/>
      <c r="G18" s="20"/>
      <c r="H18" s="76">
        <f t="shared" si="0"/>
        <v>0</v>
      </c>
      <c r="I18" s="76"/>
      <c r="J18" s="76"/>
      <c r="K18" s="20"/>
    </row>
    <row r="19" spans="2:11" s="1" customFormat="1" x14ac:dyDescent="0.4">
      <c r="B19" s="299"/>
      <c r="C19" s="300"/>
      <c r="D19" s="73"/>
      <c r="E19" s="32"/>
      <c r="F19" s="20"/>
      <c r="G19" s="20"/>
      <c r="H19" s="76">
        <f t="shared" si="0"/>
        <v>0</v>
      </c>
      <c r="I19" s="76" t="e">
        <f>SUM(G15:G19)/SUM(F15:F19)</f>
        <v>#DIV/0!</v>
      </c>
      <c r="J19" s="85" t="e">
        <f>XIRR(H15:H19,E15:E19)</f>
        <v>#NUM!</v>
      </c>
      <c r="K19" s="20"/>
    </row>
    <row r="20" spans="2:11" s="1" customFormat="1" x14ac:dyDescent="0.4">
      <c r="B20" s="294" t="s">
        <v>96</v>
      </c>
      <c r="C20" s="295"/>
      <c r="D20" s="295"/>
      <c r="E20" s="296"/>
      <c r="F20" s="82">
        <f>SUM(F5:F19)</f>
        <v>0</v>
      </c>
      <c r="G20" s="82">
        <f>SUM(G5:G19)</f>
        <v>0</v>
      </c>
      <c r="H20" s="82">
        <f>SUM(H5:H19)</f>
        <v>0</v>
      </c>
      <c r="I20" s="83" t="e">
        <f>SUM(G20)/SUM(F20)</f>
        <v>#DIV/0!</v>
      </c>
      <c r="J20" s="84" t="e">
        <f>XIRR(H5:H19,E5:E19)</f>
        <v>#NUM!</v>
      </c>
      <c r="K20" s="84"/>
    </row>
    <row r="22" spans="2:11" x14ac:dyDescent="0.4">
      <c r="B22" s="297" t="s">
        <v>103</v>
      </c>
      <c r="C22" s="300" t="s">
        <v>118</v>
      </c>
      <c r="D22" s="73"/>
      <c r="E22" s="36"/>
      <c r="F22" s="20"/>
      <c r="G22" s="20"/>
      <c r="H22" s="76">
        <f t="shared" ref="H22:H36" si="1">G22-F22</f>
        <v>0</v>
      </c>
      <c r="I22" s="76"/>
      <c r="J22" s="76"/>
      <c r="K22" s="20"/>
    </row>
    <row r="23" spans="2:11" x14ac:dyDescent="0.4">
      <c r="B23" s="298"/>
      <c r="C23" s="300"/>
      <c r="D23" s="73"/>
      <c r="E23" s="36"/>
      <c r="F23" s="20"/>
      <c r="G23" s="20"/>
      <c r="H23" s="76">
        <f t="shared" si="1"/>
        <v>0</v>
      </c>
      <c r="I23" s="76"/>
      <c r="J23" s="76"/>
      <c r="K23" s="20"/>
    </row>
    <row r="24" spans="2:11" x14ac:dyDescent="0.4">
      <c r="B24" s="298"/>
      <c r="C24" s="300"/>
      <c r="D24" s="73"/>
      <c r="E24" s="36"/>
      <c r="F24" s="20"/>
      <c r="G24" s="20"/>
      <c r="H24" s="76">
        <f t="shared" si="1"/>
        <v>0</v>
      </c>
      <c r="I24" s="76"/>
      <c r="J24" s="76"/>
      <c r="K24" s="20"/>
    </row>
    <row r="25" spans="2:11" x14ac:dyDescent="0.4">
      <c r="B25" s="298"/>
      <c r="C25" s="300"/>
      <c r="D25" s="73"/>
      <c r="E25" s="36"/>
      <c r="F25" s="36"/>
      <c r="G25" s="20"/>
      <c r="H25" s="76">
        <f t="shared" si="1"/>
        <v>0</v>
      </c>
      <c r="I25" s="76"/>
      <c r="J25" s="76"/>
      <c r="K25" s="20"/>
    </row>
    <row r="26" spans="2:11" x14ac:dyDescent="0.4">
      <c r="B26" s="298"/>
      <c r="C26" s="300"/>
      <c r="D26" s="73"/>
      <c r="E26" s="32"/>
      <c r="F26" s="20"/>
      <c r="G26" s="20"/>
      <c r="H26" s="76">
        <f t="shared" si="1"/>
        <v>0</v>
      </c>
      <c r="I26" s="76" t="e">
        <f>SUM(G22:G26)/SUM(F22:F26)</f>
        <v>#DIV/0!</v>
      </c>
      <c r="J26" s="85" t="e">
        <f>XIRR(H22:H26,E22:E26)</f>
        <v>#NUM!</v>
      </c>
      <c r="K26" s="37"/>
    </row>
    <row r="27" spans="2:11" x14ac:dyDescent="0.4">
      <c r="B27" s="298"/>
      <c r="C27" s="300" t="s">
        <v>119</v>
      </c>
      <c r="D27" s="73"/>
      <c r="E27" s="19"/>
      <c r="F27" s="20"/>
      <c r="G27" s="20"/>
      <c r="H27" s="76">
        <f t="shared" si="1"/>
        <v>0</v>
      </c>
      <c r="I27" s="76"/>
      <c r="J27" s="76"/>
      <c r="K27" s="20"/>
    </row>
    <row r="28" spans="2:11" x14ac:dyDescent="0.4">
      <c r="B28" s="298"/>
      <c r="C28" s="300"/>
      <c r="D28" s="73"/>
      <c r="E28" s="19"/>
      <c r="F28" s="20"/>
      <c r="G28" s="20"/>
      <c r="H28" s="76">
        <f t="shared" si="1"/>
        <v>0</v>
      </c>
      <c r="I28" s="76"/>
      <c r="J28" s="76"/>
      <c r="K28" s="20"/>
    </row>
    <row r="29" spans="2:11" x14ac:dyDescent="0.4">
      <c r="B29" s="298"/>
      <c r="C29" s="300"/>
      <c r="D29" s="73"/>
      <c r="E29" s="19"/>
      <c r="F29" s="20"/>
      <c r="G29" s="20"/>
      <c r="H29" s="76">
        <f t="shared" si="1"/>
        <v>0</v>
      </c>
      <c r="I29" s="76"/>
      <c r="J29" s="76"/>
      <c r="K29" s="20"/>
    </row>
    <row r="30" spans="2:11" x14ac:dyDescent="0.4">
      <c r="B30" s="298"/>
      <c r="C30" s="300"/>
      <c r="D30" s="73"/>
      <c r="E30" s="19"/>
      <c r="F30" s="20"/>
      <c r="G30" s="20"/>
      <c r="H30" s="76">
        <f t="shared" si="1"/>
        <v>0</v>
      </c>
      <c r="I30" s="76"/>
      <c r="J30" s="76"/>
      <c r="K30" s="20"/>
    </row>
    <row r="31" spans="2:11" x14ac:dyDescent="0.4">
      <c r="B31" s="298"/>
      <c r="C31" s="300"/>
      <c r="D31" s="73"/>
      <c r="E31" s="32"/>
      <c r="F31" s="20"/>
      <c r="G31" s="20"/>
      <c r="H31" s="76">
        <f t="shared" si="1"/>
        <v>0</v>
      </c>
      <c r="I31" s="76" t="e">
        <f>SUM(G27:G31)/SUM(F27:F31)</f>
        <v>#DIV/0!</v>
      </c>
      <c r="J31" s="85" t="e">
        <f>XIRR(H27:H31,E27:E31)</f>
        <v>#NUM!</v>
      </c>
      <c r="K31" s="20"/>
    </row>
    <row r="32" spans="2:11" x14ac:dyDescent="0.4">
      <c r="B32" s="298"/>
      <c r="C32" s="300" t="s">
        <v>120</v>
      </c>
      <c r="D32" s="73"/>
      <c r="E32" s="19"/>
      <c r="F32" s="20"/>
      <c r="G32" s="20"/>
      <c r="H32" s="76">
        <f t="shared" si="1"/>
        <v>0</v>
      </c>
      <c r="I32" s="76"/>
      <c r="J32" s="76"/>
      <c r="K32" s="20"/>
    </row>
    <row r="33" spans="2:11" x14ac:dyDescent="0.4">
      <c r="B33" s="298"/>
      <c r="C33" s="300"/>
      <c r="D33" s="73"/>
      <c r="E33" s="19"/>
      <c r="F33" s="20"/>
      <c r="G33" s="20"/>
      <c r="H33" s="76">
        <f t="shared" si="1"/>
        <v>0</v>
      </c>
      <c r="I33" s="76"/>
      <c r="J33" s="76"/>
      <c r="K33" s="20"/>
    </row>
    <row r="34" spans="2:11" x14ac:dyDescent="0.4">
      <c r="B34" s="298"/>
      <c r="C34" s="300"/>
      <c r="D34" s="73"/>
      <c r="E34" s="19"/>
      <c r="F34" s="20"/>
      <c r="G34" s="20"/>
      <c r="H34" s="76">
        <f t="shared" si="1"/>
        <v>0</v>
      </c>
      <c r="I34" s="76"/>
      <c r="J34" s="76"/>
      <c r="K34" s="20"/>
    </row>
    <row r="35" spans="2:11" x14ac:dyDescent="0.4">
      <c r="B35" s="298"/>
      <c r="C35" s="300"/>
      <c r="D35" s="73"/>
      <c r="E35" s="19"/>
      <c r="F35" s="20"/>
      <c r="G35" s="20"/>
      <c r="H35" s="76">
        <f t="shared" si="1"/>
        <v>0</v>
      </c>
      <c r="I35" s="76"/>
      <c r="J35" s="76"/>
      <c r="K35" s="20"/>
    </row>
    <row r="36" spans="2:11" x14ac:dyDescent="0.4">
      <c r="B36" s="299"/>
      <c r="C36" s="300"/>
      <c r="D36" s="73"/>
      <c r="E36" s="32"/>
      <c r="F36" s="20"/>
      <c r="G36" s="20"/>
      <c r="H36" s="76">
        <f t="shared" si="1"/>
        <v>0</v>
      </c>
      <c r="I36" s="76" t="e">
        <f>SUM(G32:G36)/SUM(F32:F36)</f>
        <v>#DIV/0!</v>
      </c>
      <c r="J36" s="85" t="e">
        <f>XIRR(H32:H36,E32:E36)</f>
        <v>#NUM!</v>
      </c>
      <c r="K36" s="20"/>
    </row>
    <row r="37" spans="2:11" x14ac:dyDescent="0.4">
      <c r="B37" s="294" t="s">
        <v>96</v>
      </c>
      <c r="C37" s="295"/>
      <c r="D37" s="295"/>
      <c r="E37" s="296"/>
      <c r="F37" s="82">
        <f>SUM(F22:F36)</f>
        <v>0</v>
      </c>
      <c r="G37" s="82">
        <f>SUM(G22:G36)</f>
        <v>0</v>
      </c>
      <c r="H37" s="82">
        <f>SUM(H22:H36)</f>
        <v>0</v>
      </c>
      <c r="I37" s="83" t="e">
        <f>SUM(G37)/SUM(F37)</f>
        <v>#DIV/0!</v>
      </c>
      <c r="J37" s="84" t="e">
        <f>XIRR(H22:H36,E22:E36)</f>
        <v>#NUM!</v>
      </c>
      <c r="K37" s="84"/>
    </row>
    <row r="39" spans="2:11" x14ac:dyDescent="0.4">
      <c r="B39" s="297" t="s">
        <v>104</v>
      </c>
      <c r="C39" s="300" t="s">
        <v>121</v>
      </c>
      <c r="D39" s="73"/>
      <c r="E39" s="36"/>
      <c r="F39" s="20"/>
      <c r="G39" s="20"/>
      <c r="H39" s="76">
        <f t="shared" ref="H39:H53" si="2">G39-F39</f>
        <v>0</v>
      </c>
      <c r="I39" s="76"/>
      <c r="J39" s="76"/>
      <c r="K39" s="76"/>
    </row>
    <row r="40" spans="2:11" x14ac:dyDescent="0.4">
      <c r="B40" s="298"/>
      <c r="C40" s="300"/>
      <c r="D40" s="73"/>
      <c r="E40" s="36"/>
      <c r="F40" s="20"/>
      <c r="G40" s="20"/>
      <c r="H40" s="76">
        <f t="shared" si="2"/>
        <v>0</v>
      </c>
      <c r="I40" s="76"/>
      <c r="J40" s="76"/>
      <c r="K40" s="76"/>
    </row>
    <row r="41" spans="2:11" x14ac:dyDescent="0.4">
      <c r="B41" s="298"/>
      <c r="C41" s="300"/>
      <c r="D41" s="73"/>
      <c r="E41" s="36"/>
      <c r="F41" s="20"/>
      <c r="G41" s="20"/>
      <c r="H41" s="76">
        <f t="shared" si="2"/>
        <v>0</v>
      </c>
      <c r="I41" s="76"/>
      <c r="J41" s="76"/>
      <c r="K41" s="76"/>
    </row>
    <row r="42" spans="2:11" x14ac:dyDescent="0.4">
      <c r="B42" s="298"/>
      <c r="C42" s="300"/>
      <c r="D42" s="73"/>
      <c r="E42" s="36"/>
      <c r="F42" s="36"/>
      <c r="G42" s="20"/>
      <c r="H42" s="76">
        <f t="shared" si="2"/>
        <v>0</v>
      </c>
      <c r="I42" s="76"/>
      <c r="J42" s="76"/>
      <c r="K42" s="20"/>
    </row>
    <row r="43" spans="2:11" x14ac:dyDescent="0.4">
      <c r="B43" s="298"/>
      <c r="C43" s="300"/>
      <c r="D43" s="73"/>
      <c r="E43" s="32"/>
      <c r="F43" s="20"/>
      <c r="G43" s="20"/>
      <c r="H43" s="76">
        <f t="shared" si="2"/>
        <v>0</v>
      </c>
      <c r="I43" s="76" t="e">
        <f>SUM(G39:G43)/SUM(F39:F43)</f>
        <v>#DIV/0!</v>
      </c>
      <c r="J43" s="85" t="e">
        <f>XIRR(H39:H43,E39:E43)</f>
        <v>#NUM!</v>
      </c>
      <c r="K43" s="37"/>
    </row>
    <row r="44" spans="2:11" x14ac:dyDescent="0.4">
      <c r="B44" s="298"/>
      <c r="C44" s="300" t="s">
        <v>122</v>
      </c>
      <c r="D44" s="73"/>
      <c r="E44" s="19"/>
      <c r="F44" s="20"/>
      <c r="G44" s="20"/>
      <c r="H44" s="76">
        <f t="shared" si="2"/>
        <v>0</v>
      </c>
      <c r="I44" s="76"/>
      <c r="J44" s="76"/>
      <c r="K44" s="20"/>
    </row>
    <row r="45" spans="2:11" x14ac:dyDescent="0.4">
      <c r="B45" s="298"/>
      <c r="C45" s="300"/>
      <c r="D45" s="73"/>
      <c r="E45" s="19"/>
      <c r="F45" s="20"/>
      <c r="G45" s="20"/>
      <c r="H45" s="76">
        <f t="shared" si="2"/>
        <v>0</v>
      </c>
      <c r="I45" s="76"/>
      <c r="J45" s="76"/>
      <c r="K45" s="20"/>
    </row>
    <row r="46" spans="2:11" x14ac:dyDescent="0.4">
      <c r="B46" s="298"/>
      <c r="C46" s="300"/>
      <c r="D46" s="73"/>
      <c r="E46" s="19"/>
      <c r="F46" s="20"/>
      <c r="G46" s="20"/>
      <c r="H46" s="76">
        <f t="shared" si="2"/>
        <v>0</v>
      </c>
      <c r="I46" s="76"/>
      <c r="J46" s="76"/>
      <c r="K46" s="20"/>
    </row>
    <row r="47" spans="2:11" x14ac:dyDescent="0.4">
      <c r="B47" s="298"/>
      <c r="C47" s="300"/>
      <c r="D47" s="73"/>
      <c r="E47" s="19"/>
      <c r="F47" s="20"/>
      <c r="G47" s="20"/>
      <c r="H47" s="76">
        <f t="shared" si="2"/>
        <v>0</v>
      </c>
      <c r="I47" s="76"/>
      <c r="J47" s="76"/>
      <c r="K47" s="20"/>
    </row>
    <row r="48" spans="2:11" x14ac:dyDescent="0.4">
      <c r="B48" s="298"/>
      <c r="C48" s="300"/>
      <c r="D48" s="73"/>
      <c r="E48" s="32"/>
      <c r="F48" s="20"/>
      <c r="G48" s="20"/>
      <c r="H48" s="76">
        <f t="shared" si="2"/>
        <v>0</v>
      </c>
      <c r="I48" s="76" t="e">
        <f>SUM(G44:G48)/SUM(F44:F48)</f>
        <v>#DIV/0!</v>
      </c>
      <c r="J48" s="85" t="e">
        <f>XIRR(H44:H48,E44:E48)</f>
        <v>#NUM!</v>
      </c>
      <c r="K48" s="20"/>
    </row>
    <row r="49" spans="2:11" x14ac:dyDescent="0.4">
      <c r="B49" s="298"/>
      <c r="C49" s="300" t="s">
        <v>123</v>
      </c>
      <c r="D49" s="73"/>
      <c r="E49" s="19"/>
      <c r="F49" s="20"/>
      <c r="G49" s="20"/>
      <c r="H49" s="76">
        <f t="shared" si="2"/>
        <v>0</v>
      </c>
      <c r="I49" s="76"/>
      <c r="J49" s="76"/>
      <c r="K49" s="20"/>
    </row>
    <row r="50" spans="2:11" x14ac:dyDescent="0.4">
      <c r="B50" s="298"/>
      <c r="C50" s="300"/>
      <c r="D50" s="73"/>
      <c r="E50" s="19"/>
      <c r="F50" s="20"/>
      <c r="G50" s="20"/>
      <c r="H50" s="76">
        <f t="shared" si="2"/>
        <v>0</v>
      </c>
      <c r="I50" s="76"/>
      <c r="J50" s="76"/>
      <c r="K50" s="20"/>
    </row>
    <row r="51" spans="2:11" x14ac:dyDescent="0.4">
      <c r="B51" s="298"/>
      <c r="C51" s="300"/>
      <c r="D51" s="73"/>
      <c r="E51" s="19"/>
      <c r="F51" s="20"/>
      <c r="G51" s="20"/>
      <c r="H51" s="76">
        <f t="shared" si="2"/>
        <v>0</v>
      </c>
      <c r="I51" s="76"/>
      <c r="J51" s="76"/>
      <c r="K51" s="20"/>
    </row>
    <row r="52" spans="2:11" x14ac:dyDescent="0.4">
      <c r="B52" s="298"/>
      <c r="C52" s="300"/>
      <c r="D52" s="73"/>
      <c r="E52" s="19"/>
      <c r="F52" s="20"/>
      <c r="G52" s="20"/>
      <c r="H52" s="76">
        <f t="shared" si="2"/>
        <v>0</v>
      </c>
      <c r="I52" s="76"/>
      <c r="J52" s="76"/>
      <c r="K52" s="20"/>
    </row>
    <row r="53" spans="2:11" x14ac:dyDescent="0.4">
      <c r="B53" s="299"/>
      <c r="C53" s="300"/>
      <c r="D53" s="73"/>
      <c r="E53" s="32"/>
      <c r="F53" s="20"/>
      <c r="G53" s="20"/>
      <c r="H53" s="76">
        <f t="shared" si="2"/>
        <v>0</v>
      </c>
      <c r="I53" s="76" t="e">
        <f>SUM(G49:G53)/SUM(F49:F53)</f>
        <v>#DIV/0!</v>
      </c>
      <c r="J53" s="85" t="e">
        <f>XIRR(H49:H53,E49:E53)</f>
        <v>#NUM!</v>
      </c>
      <c r="K53" s="20"/>
    </row>
    <row r="54" spans="2:11" x14ac:dyDescent="0.4">
      <c r="B54" s="294" t="s">
        <v>96</v>
      </c>
      <c r="C54" s="295"/>
      <c r="D54" s="295"/>
      <c r="E54" s="296"/>
      <c r="F54" s="82">
        <f>SUM(F39:F53)</f>
        <v>0</v>
      </c>
      <c r="G54" s="82">
        <f>SUM(G39:G53)</f>
        <v>0</v>
      </c>
      <c r="H54" s="82">
        <f>SUM(H39:H53)</f>
        <v>0</v>
      </c>
      <c r="I54" s="83" t="e">
        <f>SUM(G54)/SUM(F54)</f>
        <v>#DIV/0!</v>
      </c>
      <c r="J54" s="84" t="e">
        <f>XIRR(H39:H53,E39:E53)</f>
        <v>#NUM!</v>
      </c>
      <c r="K54" s="84"/>
    </row>
  </sheetData>
  <mergeCells count="15">
    <mergeCell ref="B54:E54"/>
    <mergeCell ref="B5:B19"/>
    <mergeCell ref="C5:C9"/>
    <mergeCell ref="C10:C14"/>
    <mergeCell ref="C15:C19"/>
    <mergeCell ref="B20:E20"/>
    <mergeCell ref="B22:B36"/>
    <mergeCell ref="C22:C26"/>
    <mergeCell ref="C27:C31"/>
    <mergeCell ref="C32:C36"/>
    <mergeCell ref="B37:E37"/>
    <mergeCell ref="B39:B53"/>
    <mergeCell ref="C39:C43"/>
    <mergeCell ref="C44:C48"/>
    <mergeCell ref="C49:C53"/>
  </mergeCells>
  <phoneticPr fontId="1" type="noConversion"/>
  <pageMargins left="0.7" right="0.7" top="0.75" bottom="0.75" header="0.3" footer="0.3"/>
  <pageSetup paperSize="9" scale="5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2:S51"/>
  <sheetViews>
    <sheetView showGridLines="0" zoomScale="70" zoomScaleNormal="70" workbookViewId="0">
      <selection activeCell="F9" sqref="F9"/>
    </sheetView>
  </sheetViews>
  <sheetFormatPr defaultRowHeight="17.399999999999999" x14ac:dyDescent="0.4"/>
  <cols>
    <col min="1" max="1" width="3.5" customWidth="1"/>
    <col min="2" max="2" width="15" style="47" customWidth="1"/>
    <col min="3" max="3" width="18.5" style="1" customWidth="1"/>
    <col min="4" max="5" width="18.5" style="6" customWidth="1"/>
    <col min="6" max="7" width="18.5" style="1" customWidth="1"/>
    <col min="8" max="9" width="21.09765625" style="1" bestFit="1" customWidth="1"/>
    <col min="10" max="10" width="21.19921875" style="1" bestFit="1" customWidth="1"/>
    <col min="11" max="11" width="22.69921875" style="1" bestFit="1" customWidth="1"/>
    <col min="12" max="16" width="18.5" style="1" customWidth="1"/>
    <col min="17" max="17" width="23.19921875" style="1" bestFit="1" customWidth="1"/>
  </cols>
  <sheetData>
    <row r="2" spans="2:19" x14ac:dyDescent="0.4">
      <c r="B2" s="200" t="s">
        <v>323</v>
      </c>
    </row>
    <row r="3" spans="2:19" x14ac:dyDescent="0.4">
      <c r="B3" s="62" t="s">
        <v>349</v>
      </c>
      <c r="C3" s="1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2:19" x14ac:dyDescent="0.4">
      <c r="C4" s="9"/>
      <c r="D4" s="9"/>
      <c r="L4" s="9"/>
      <c r="M4" s="9"/>
      <c r="N4" s="9"/>
      <c r="O4" s="11"/>
      <c r="P4" s="12"/>
      <c r="Q4" s="12" t="s">
        <v>45</v>
      </c>
    </row>
    <row r="5" spans="2:19" x14ac:dyDescent="0.4">
      <c r="B5" s="95" t="s">
        <v>20</v>
      </c>
      <c r="C5" s="106" t="s">
        <v>91</v>
      </c>
      <c r="D5" s="97" t="s">
        <v>188</v>
      </c>
      <c r="E5" s="95" t="s">
        <v>111</v>
      </c>
      <c r="F5" s="95" t="s">
        <v>189</v>
      </c>
      <c r="G5" s="95" t="s">
        <v>190</v>
      </c>
      <c r="H5" s="95" t="s">
        <v>191</v>
      </c>
      <c r="I5" s="95" t="s">
        <v>192</v>
      </c>
      <c r="J5" s="95" t="s">
        <v>193</v>
      </c>
      <c r="K5" s="95" t="s">
        <v>194</v>
      </c>
      <c r="L5" s="95" t="s">
        <v>25</v>
      </c>
      <c r="M5" s="95" t="s">
        <v>26</v>
      </c>
      <c r="N5" s="103" t="s">
        <v>86</v>
      </c>
      <c r="O5" s="103" t="s">
        <v>169</v>
      </c>
      <c r="P5" s="103" t="s">
        <v>295</v>
      </c>
      <c r="Q5" s="103" t="s">
        <v>269</v>
      </c>
    </row>
    <row r="6" spans="2:19" x14ac:dyDescent="0.4">
      <c r="B6" s="210" t="s">
        <v>176</v>
      </c>
      <c r="C6" s="16"/>
      <c r="D6" s="17"/>
      <c r="E6" s="73"/>
      <c r="F6" s="73">
        <f>D32</f>
        <v>0</v>
      </c>
      <c r="G6" s="73">
        <f>E32</f>
        <v>0</v>
      </c>
      <c r="H6" s="76">
        <f>'3-(2). 현금흐름(운용중인 펀드)'!F20</f>
        <v>300</v>
      </c>
      <c r="I6" s="72">
        <f>'3-(2). 현금흐름(운용중인 펀드)'!G20</f>
        <v>150</v>
      </c>
      <c r="J6" s="72">
        <f>'3-(2). 현금흐름(운용중인 펀드)'!H20</f>
        <v>150</v>
      </c>
      <c r="K6" s="72">
        <f>'3-(2). 현금흐름(운용중인 펀드)'!K20</f>
        <v>1</v>
      </c>
      <c r="L6" s="72" t="e">
        <f>'3-(2). 현금흐름(운용중인 펀드)'!L20</f>
        <v>#NUM!</v>
      </c>
      <c r="M6" s="73" t="e">
        <f>I32</f>
        <v>#NUM!</v>
      </c>
      <c r="N6" s="25"/>
      <c r="O6" s="71"/>
      <c r="P6" s="187" t="s">
        <v>333</v>
      </c>
      <c r="Q6" s="120"/>
    </row>
    <row r="7" spans="2:19" x14ac:dyDescent="0.4">
      <c r="B7" s="190" t="s">
        <v>103</v>
      </c>
      <c r="C7" s="17"/>
      <c r="D7" s="17"/>
      <c r="E7" s="73"/>
      <c r="F7" s="73">
        <f>D41</f>
        <v>0</v>
      </c>
      <c r="G7" s="73">
        <f>E41</f>
        <v>0</v>
      </c>
      <c r="H7" s="73">
        <f>'3-(2). 현금흐름(운용중인 펀드)'!F37</f>
        <v>0</v>
      </c>
      <c r="I7" s="73">
        <f>'3-(2). 현금흐름(운용중인 펀드)'!G37</f>
        <v>0</v>
      </c>
      <c r="J7" s="73">
        <f>'3-(2). 현금흐름(운용중인 펀드)'!H37</f>
        <v>0</v>
      </c>
      <c r="K7" s="72" t="e">
        <f>'3-(2). 현금흐름(운용중인 펀드)'!K37</f>
        <v>#DIV/0!</v>
      </c>
      <c r="L7" s="73" t="e">
        <f>'3-(2). 현금흐름(운용중인 펀드)'!L37</f>
        <v>#NUM!</v>
      </c>
      <c r="M7" s="73" t="e">
        <f>I41</f>
        <v>#NUM!</v>
      </c>
      <c r="N7" s="25"/>
      <c r="O7" s="71"/>
      <c r="P7" s="71"/>
      <c r="Q7" s="120"/>
    </row>
    <row r="8" spans="2:19" x14ac:dyDescent="0.4">
      <c r="B8" s="190" t="s">
        <v>187</v>
      </c>
      <c r="C8" s="17"/>
      <c r="D8" s="17"/>
      <c r="E8" s="73"/>
      <c r="F8" s="73">
        <f>D50</f>
        <v>0</v>
      </c>
      <c r="G8" s="73">
        <f>E50</f>
        <v>0</v>
      </c>
      <c r="H8" s="73">
        <f>'3-(2). 현금흐름(운용중인 펀드)'!F54</f>
        <v>0</v>
      </c>
      <c r="I8" s="73">
        <f>'3-(2). 현금흐름(운용중인 펀드)'!G54</f>
        <v>0</v>
      </c>
      <c r="J8" s="73">
        <f>'3-(2). 현금흐름(운용중인 펀드)'!H54</f>
        <v>0</v>
      </c>
      <c r="K8" s="72" t="e">
        <f>'3-(2). 현금흐름(운용중인 펀드)'!K54</f>
        <v>#DIV/0!</v>
      </c>
      <c r="L8" s="73" t="e">
        <f>'3-(2). 현금흐름(운용중인 펀드)'!L54</f>
        <v>#NUM!</v>
      </c>
      <c r="M8" s="73" t="e">
        <f>I50</f>
        <v>#NUM!</v>
      </c>
      <c r="N8" s="25"/>
      <c r="O8" s="71"/>
      <c r="P8" s="71"/>
      <c r="Q8" s="120"/>
    </row>
    <row r="9" spans="2:19" x14ac:dyDescent="0.4">
      <c r="B9" s="188" t="s">
        <v>27</v>
      </c>
      <c r="C9" s="94"/>
      <c r="D9" s="94"/>
      <c r="E9" s="94">
        <f t="shared" ref="E9" si="0">+SUM(E6:E8)</f>
        <v>0</v>
      </c>
      <c r="F9" s="94">
        <f>+SUM(F6:F8)</f>
        <v>0</v>
      </c>
      <c r="G9" s="94">
        <f>+SUM(G6:G8)</f>
        <v>0</v>
      </c>
      <c r="H9" s="94">
        <f>+SUM(H6:H8)</f>
        <v>300</v>
      </c>
      <c r="I9" s="94">
        <f>+SUM(I6:I8)</f>
        <v>150</v>
      </c>
      <c r="J9" s="94">
        <f>+SUM(J6:J8)</f>
        <v>150</v>
      </c>
      <c r="K9" s="94" t="e">
        <f>+SUMPRODUCT(K6:K8,F6:F8)/F9</f>
        <v>#DIV/0!</v>
      </c>
      <c r="L9" s="81" t="e">
        <f>+SUMPRODUCT(L6:L8,F6:F8)/F9</f>
        <v>#NUM!</v>
      </c>
      <c r="M9" s="81" t="e">
        <f>+SUMPRODUCT(F6:F8,M6:M8)/F9</f>
        <v>#NUM!</v>
      </c>
      <c r="N9" s="94"/>
      <c r="O9" s="94"/>
      <c r="P9" s="94"/>
      <c r="Q9" s="81"/>
    </row>
    <row r="10" spans="2:19" x14ac:dyDescent="0.4">
      <c r="B10" s="111" t="s">
        <v>382</v>
      </c>
      <c r="Q10"/>
    </row>
    <row r="11" spans="2:19" x14ac:dyDescent="0.4">
      <c r="B11" s="202" t="s">
        <v>360</v>
      </c>
      <c r="Q11"/>
    </row>
    <row r="13" spans="2:19" x14ac:dyDescent="0.4">
      <c r="B13" s="62" t="s">
        <v>170</v>
      </c>
      <c r="C13" s="3"/>
      <c r="D13" s="3"/>
      <c r="E13" s="3"/>
      <c r="F13" s="3"/>
      <c r="G13" s="3"/>
      <c r="H13" s="3"/>
    </row>
    <row r="14" spans="2:19" x14ac:dyDescent="0.4">
      <c r="B14" s="112" t="s">
        <v>277</v>
      </c>
      <c r="C14" s="3"/>
      <c r="D14" s="3"/>
      <c r="E14" s="3"/>
      <c r="F14" s="3"/>
      <c r="G14" s="3"/>
      <c r="H14" s="3"/>
      <c r="I14" s="110"/>
      <c r="J14" s="110"/>
    </row>
    <row r="15" spans="2:19" x14ac:dyDescent="0.4">
      <c r="B15" s="112" t="s">
        <v>343</v>
      </c>
      <c r="C15" s="11"/>
      <c r="D15" s="11"/>
      <c r="E15" s="11"/>
      <c r="F15" s="11"/>
      <c r="G15" s="11"/>
      <c r="H15" s="11"/>
      <c r="I15" s="12"/>
      <c r="K15" s="171" t="s">
        <v>299</v>
      </c>
      <c r="L15" s="171"/>
      <c r="M15" s="171"/>
      <c r="N15" s="171"/>
    </row>
    <row r="16" spans="2:19" x14ac:dyDescent="0.4">
      <c r="B16" s="112"/>
      <c r="C16" s="9"/>
      <c r="D16" s="9"/>
      <c r="E16" s="9"/>
      <c r="F16" s="9"/>
      <c r="G16" s="9"/>
      <c r="H16" s="9"/>
      <c r="I16" s="12" t="s">
        <v>45</v>
      </c>
      <c r="M16" s="12"/>
      <c r="O16" s="12" t="s">
        <v>261</v>
      </c>
      <c r="R16" s="1"/>
      <c r="S16" s="1"/>
    </row>
    <row r="17" spans="2:19" x14ac:dyDescent="0.4">
      <c r="B17" s="95" t="s">
        <v>174</v>
      </c>
      <c r="C17" s="95" t="s">
        <v>181</v>
      </c>
      <c r="D17" s="96" t="s">
        <v>112</v>
      </c>
      <c r="E17" s="97" t="s">
        <v>113</v>
      </c>
      <c r="F17" s="97" t="s">
        <v>229</v>
      </c>
      <c r="G17" s="95" t="s">
        <v>228</v>
      </c>
      <c r="H17" s="95" t="s">
        <v>225</v>
      </c>
      <c r="I17" s="95" t="s">
        <v>186</v>
      </c>
      <c r="K17" s="132" t="s">
        <v>3</v>
      </c>
      <c r="L17" s="132" t="s">
        <v>259</v>
      </c>
      <c r="M17" s="132" t="s">
        <v>307</v>
      </c>
      <c r="N17" s="132" t="s">
        <v>308</v>
      </c>
      <c r="O17" s="132" t="s">
        <v>260</v>
      </c>
      <c r="R17" s="1"/>
      <c r="S17" s="1"/>
    </row>
    <row r="18" spans="2:19" x14ac:dyDescent="0.4">
      <c r="B18" s="293" t="s">
        <v>177</v>
      </c>
      <c r="C18" s="5"/>
      <c r="D18" s="72"/>
      <c r="E18" s="72"/>
      <c r="F18" s="91"/>
      <c r="G18" s="72">
        <f>E18+F18-D18</f>
        <v>0</v>
      </c>
      <c r="H18" s="72"/>
      <c r="I18" s="72"/>
      <c r="K18" s="139" t="s">
        <v>255</v>
      </c>
      <c r="L18" s="134">
        <f>L19+L20</f>
        <v>250</v>
      </c>
      <c r="M18" s="184"/>
      <c r="N18" s="184"/>
      <c r="O18" s="125"/>
      <c r="R18" s="1"/>
      <c r="S18" s="1"/>
    </row>
    <row r="19" spans="2:19" x14ac:dyDescent="0.4">
      <c r="B19" s="293"/>
      <c r="C19" s="5"/>
      <c r="D19" s="77"/>
      <c r="E19" s="77"/>
      <c r="F19" s="91"/>
      <c r="G19" s="77">
        <f t="shared" ref="G19:G31" si="1">E19+F19-D19</f>
        <v>0</v>
      </c>
      <c r="H19" s="77"/>
      <c r="I19" s="77"/>
      <c r="K19" s="133" t="s">
        <v>262</v>
      </c>
      <c r="L19" s="125">
        <v>100</v>
      </c>
      <c r="M19" s="185"/>
      <c r="N19" s="185"/>
      <c r="O19" s="125" t="s">
        <v>256</v>
      </c>
      <c r="R19" s="1"/>
      <c r="S19" s="1"/>
    </row>
    <row r="20" spans="2:19" x14ac:dyDescent="0.4">
      <c r="B20" s="293"/>
      <c r="C20" s="5"/>
      <c r="D20" s="77"/>
      <c r="E20" s="77"/>
      <c r="F20" s="91"/>
      <c r="G20" s="77">
        <f t="shared" si="1"/>
        <v>0</v>
      </c>
      <c r="H20" s="77"/>
      <c r="I20" s="77"/>
      <c r="K20" s="133" t="s">
        <v>257</v>
      </c>
      <c r="L20" s="125">
        <f>L21+L22+L23</f>
        <v>150</v>
      </c>
      <c r="M20" s="185"/>
      <c r="N20" s="185"/>
      <c r="O20" s="125"/>
      <c r="R20" s="1"/>
      <c r="S20" s="1"/>
    </row>
    <row r="21" spans="2:19" x14ac:dyDescent="0.4">
      <c r="B21" s="293"/>
      <c r="C21" s="5"/>
      <c r="D21" s="77"/>
      <c r="E21" s="77"/>
      <c r="F21" s="91"/>
      <c r="G21" s="77">
        <f t="shared" si="1"/>
        <v>0</v>
      </c>
      <c r="H21" s="77"/>
      <c r="I21" s="77"/>
      <c r="K21" s="143" t="s">
        <v>270</v>
      </c>
      <c r="L21" s="144">
        <f>'3-(1). 세부투자 현황(운용중인 펀드)'!K6</f>
        <v>0</v>
      </c>
      <c r="M21" s="144"/>
      <c r="N21" s="144"/>
      <c r="O21" s="144" t="s">
        <v>273</v>
      </c>
      <c r="R21" s="1"/>
      <c r="S21" s="1"/>
    </row>
    <row r="22" spans="2:19" x14ac:dyDescent="0.4">
      <c r="B22" s="293"/>
      <c r="C22" s="5"/>
      <c r="D22" s="77"/>
      <c r="E22" s="77"/>
      <c r="F22" s="91"/>
      <c r="G22" s="77">
        <f t="shared" si="1"/>
        <v>0</v>
      </c>
      <c r="H22" s="77"/>
      <c r="I22" s="77"/>
      <c r="K22" s="133" t="s">
        <v>271</v>
      </c>
      <c r="L22" s="125">
        <f>'3-(1). 세부투자 현황(운용중인 펀드)'!K7</f>
        <v>50</v>
      </c>
      <c r="M22" s="174"/>
      <c r="N22" s="174"/>
      <c r="O22" s="125" t="str">
        <f>'3-(1). 세부투자 현황(운용중인 펀드)'!L7</f>
        <v>10,000주*2,000원=20,000,000원('25.12.31 코스닥 종가)</v>
      </c>
      <c r="R22" s="1"/>
      <c r="S22" s="1"/>
    </row>
    <row r="23" spans="2:19" x14ac:dyDescent="0.4">
      <c r="B23" s="293"/>
      <c r="C23" s="5"/>
      <c r="D23" s="77"/>
      <c r="E23" s="77"/>
      <c r="F23" s="91"/>
      <c r="G23" s="77">
        <f t="shared" si="1"/>
        <v>0</v>
      </c>
      <c r="H23" s="77"/>
      <c r="I23" s="77"/>
      <c r="K23" s="133" t="s">
        <v>272</v>
      </c>
      <c r="L23" s="125">
        <f>'3-(1). 세부투자 현황(운용중인 펀드)'!K8</f>
        <v>100</v>
      </c>
      <c r="M23" s="174"/>
      <c r="N23" s="174"/>
      <c r="O23" s="125" t="str">
        <f>'3-(1). 세부투자 현황(운용중인 펀드)'!L8</f>
        <v>감사보고서('25.12.31)</v>
      </c>
      <c r="R23" s="1"/>
      <c r="S23" s="1"/>
    </row>
    <row r="24" spans="2:19" x14ac:dyDescent="0.4">
      <c r="B24" s="293"/>
      <c r="C24" s="5"/>
      <c r="D24" s="77"/>
      <c r="E24" s="77"/>
      <c r="F24" s="91"/>
      <c r="G24" s="77">
        <f t="shared" si="1"/>
        <v>0</v>
      </c>
      <c r="H24" s="77"/>
      <c r="I24" s="77"/>
      <c r="K24" s="139" t="s">
        <v>258</v>
      </c>
      <c r="L24" s="134">
        <v>50</v>
      </c>
      <c r="M24" s="185"/>
      <c r="N24" s="185"/>
      <c r="O24" s="125"/>
      <c r="R24" s="1"/>
      <c r="S24" s="1"/>
    </row>
    <row r="25" spans="2:19" x14ac:dyDescent="0.4">
      <c r="B25" s="293"/>
      <c r="C25" s="5"/>
      <c r="D25" s="77"/>
      <c r="E25" s="77"/>
      <c r="F25" s="91"/>
      <c r="G25" s="77">
        <f t="shared" si="1"/>
        <v>0</v>
      </c>
      <c r="H25" s="77"/>
      <c r="I25" s="77"/>
      <c r="K25" s="140" t="s">
        <v>267</v>
      </c>
      <c r="L25" s="140">
        <f>L18+L24</f>
        <v>300</v>
      </c>
      <c r="M25" s="140"/>
      <c r="N25" s="140"/>
      <c r="O25" s="140"/>
      <c r="R25" s="1"/>
      <c r="S25" s="1"/>
    </row>
    <row r="26" spans="2:19" x14ac:dyDescent="0.4">
      <c r="B26" s="293"/>
      <c r="C26" s="5"/>
      <c r="D26" s="77"/>
      <c r="E26" s="77"/>
      <c r="F26" s="91"/>
      <c r="G26" s="77">
        <f t="shared" si="1"/>
        <v>0</v>
      </c>
      <c r="H26" s="77"/>
      <c r="I26" s="77"/>
      <c r="K26" s="133" t="s">
        <v>264</v>
      </c>
      <c r="L26" s="125">
        <v>50</v>
      </c>
      <c r="M26" s="184"/>
      <c r="N26" s="184"/>
      <c r="O26" s="125"/>
      <c r="R26" s="1"/>
      <c r="S26" s="1"/>
    </row>
    <row r="27" spans="2:19" x14ac:dyDescent="0.4">
      <c r="B27" s="293"/>
      <c r="C27" s="5"/>
      <c r="D27" s="77"/>
      <c r="E27" s="77"/>
      <c r="F27" s="91"/>
      <c r="G27" s="77">
        <f t="shared" si="1"/>
        <v>0</v>
      </c>
      <c r="H27" s="77"/>
      <c r="I27" s="77"/>
      <c r="K27" s="133" t="s">
        <v>263</v>
      </c>
      <c r="L27" s="125">
        <v>30</v>
      </c>
      <c r="M27" s="185"/>
      <c r="N27" s="185"/>
      <c r="O27" s="125"/>
      <c r="R27" s="1"/>
      <c r="S27" s="1"/>
    </row>
    <row r="28" spans="2:19" x14ac:dyDescent="0.4">
      <c r="B28" s="293"/>
      <c r="C28" s="5"/>
      <c r="D28" s="77"/>
      <c r="E28" s="77"/>
      <c r="F28" s="91"/>
      <c r="G28" s="77">
        <f t="shared" si="1"/>
        <v>0</v>
      </c>
      <c r="H28" s="77"/>
      <c r="I28" s="77"/>
      <c r="K28" s="135" t="s">
        <v>265</v>
      </c>
      <c r="L28" s="136">
        <v>20</v>
      </c>
      <c r="M28" s="185"/>
      <c r="N28" s="185"/>
      <c r="O28" s="136"/>
      <c r="R28" s="1"/>
      <c r="S28" s="1"/>
    </row>
    <row r="29" spans="2:19" x14ac:dyDescent="0.4">
      <c r="B29" s="293"/>
      <c r="C29" s="5"/>
      <c r="D29" s="77"/>
      <c r="E29" s="77"/>
      <c r="F29" s="91"/>
      <c r="G29" s="77">
        <f t="shared" si="1"/>
        <v>0</v>
      </c>
      <c r="H29" s="77"/>
      <c r="I29" s="77"/>
      <c r="K29" s="135" t="s">
        <v>342</v>
      </c>
      <c r="L29" s="136">
        <v>5</v>
      </c>
      <c r="M29" s="185"/>
      <c r="N29" s="185"/>
      <c r="O29" s="136"/>
      <c r="R29" s="1"/>
      <c r="S29" s="1"/>
    </row>
    <row r="30" spans="2:19" ht="18" thickBot="1" x14ac:dyDescent="0.45">
      <c r="B30" s="293"/>
      <c r="C30" s="5"/>
      <c r="D30" s="77"/>
      <c r="E30" s="77"/>
      <c r="F30" s="91"/>
      <c r="G30" s="77">
        <f t="shared" si="1"/>
        <v>0</v>
      </c>
      <c r="H30" s="77"/>
      <c r="I30" s="77"/>
      <c r="K30" s="140" t="s">
        <v>268</v>
      </c>
      <c r="L30" s="140">
        <f>L26+L27+L28+L29</f>
        <v>105</v>
      </c>
      <c r="M30" s="140"/>
      <c r="N30" s="140"/>
      <c r="O30" s="140"/>
    </row>
    <row r="31" spans="2:19" ht="18" thickBot="1" x14ac:dyDescent="0.45">
      <c r="B31" s="293"/>
      <c r="C31" s="4">
        <v>45838</v>
      </c>
      <c r="D31" s="72"/>
      <c r="E31" s="72"/>
      <c r="F31" s="22">
        <f>L31</f>
        <v>195</v>
      </c>
      <c r="G31" s="77">
        <f t="shared" si="1"/>
        <v>195</v>
      </c>
      <c r="H31" s="72"/>
      <c r="I31" s="72"/>
      <c r="K31" s="137" t="s">
        <v>266</v>
      </c>
      <c r="L31" s="141">
        <f>L25-L30</f>
        <v>195</v>
      </c>
      <c r="M31" s="183"/>
      <c r="N31" s="183"/>
      <c r="O31" s="138"/>
    </row>
    <row r="32" spans="2:19" x14ac:dyDescent="0.4">
      <c r="B32" s="109" t="s">
        <v>179</v>
      </c>
      <c r="C32" s="98"/>
      <c r="D32" s="98">
        <f>+SUM(D18:D31)</f>
        <v>0</v>
      </c>
      <c r="E32" s="98">
        <f>+SUM(E18:E31)</f>
        <v>0</v>
      </c>
      <c r="F32" s="98">
        <f>F31</f>
        <v>195</v>
      </c>
      <c r="G32" s="98">
        <f>+SUM(G18:G31)</f>
        <v>195</v>
      </c>
      <c r="H32" s="70" t="e">
        <f>+E32/D32</f>
        <v>#DIV/0!</v>
      </c>
      <c r="I32" s="70" t="e">
        <f>XIRR(G18:G31,C18:C31)</f>
        <v>#NUM!</v>
      </c>
      <c r="K32" s="211" t="s">
        <v>340</v>
      </c>
    </row>
    <row r="33" spans="2:11" x14ac:dyDescent="0.4">
      <c r="B33" s="110"/>
      <c r="C33" s="6"/>
      <c r="E33" s="1"/>
      <c r="K33" s="209" t="s">
        <v>341</v>
      </c>
    </row>
    <row r="34" spans="2:11" x14ac:dyDescent="0.4">
      <c r="B34" s="110"/>
      <c r="C34" s="6"/>
      <c r="E34" s="1"/>
      <c r="I34" s="12" t="s">
        <v>180</v>
      </c>
    </row>
    <row r="35" spans="2:11" x14ac:dyDescent="0.4">
      <c r="B35" s="95" t="s">
        <v>173</v>
      </c>
      <c r="C35" s="95" t="s">
        <v>181</v>
      </c>
      <c r="D35" s="96" t="s">
        <v>112</v>
      </c>
      <c r="E35" s="97" t="s">
        <v>113</v>
      </c>
      <c r="F35" s="97" t="s">
        <v>229</v>
      </c>
      <c r="G35" s="95" t="s">
        <v>228</v>
      </c>
      <c r="H35" s="95" t="s">
        <v>225</v>
      </c>
      <c r="I35" s="95" t="s">
        <v>175</v>
      </c>
    </row>
    <row r="36" spans="2:11" x14ac:dyDescent="0.4">
      <c r="B36" s="293" t="s">
        <v>182</v>
      </c>
      <c r="C36" s="5"/>
      <c r="D36" s="72"/>
      <c r="E36" s="72"/>
      <c r="F36" s="77"/>
      <c r="G36" s="77">
        <f t="shared" ref="G36:G39" si="2">E36+F36-D36</f>
        <v>0</v>
      </c>
      <c r="H36" s="72"/>
      <c r="I36" s="72"/>
    </row>
    <row r="37" spans="2:11" x14ac:dyDescent="0.4">
      <c r="B37" s="293"/>
      <c r="C37" s="5"/>
      <c r="D37" s="72"/>
      <c r="E37" s="72"/>
      <c r="F37" s="77"/>
      <c r="G37" s="77">
        <f t="shared" si="2"/>
        <v>0</v>
      </c>
      <c r="H37" s="72"/>
      <c r="I37" s="72"/>
    </row>
    <row r="38" spans="2:11" x14ac:dyDescent="0.4">
      <c r="B38" s="293"/>
      <c r="C38" s="5"/>
      <c r="D38" s="72"/>
      <c r="E38" s="72"/>
      <c r="F38" s="77"/>
      <c r="G38" s="77">
        <f t="shared" si="2"/>
        <v>0</v>
      </c>
      <c r="H38" s="72"/>
      <c r="I38" s="72"/>
    </row>
    <row r="39" spans="2:11" x14ac:dyDescent="0.4">
      <c r="B39" s="293"/>
      <c r="C39" s="5"/>
      <c r="D39" s="72"/>
      <c r="E39" s="72"/>
      <c r="F39" s="77"/>
      <c r="G39" s="77">
        <f t="shared" si="2"/>
        <v>0</v>
      </c>
      <c r="H39" s="72"/>
      <c r="I39" s="72"/>
    </row>
    <row r="40" spans="2:11" x14ac:dyDescent="0.4">
      <c r="B40" s="293"/>
      <c r="C40" s="4">
        <v>45838</v>
      </c>
      <c r="D40" s="72"/>
      <c r="E40" s="72"/>
      <c r="F40" s="77"/>
      <c r="G40" s="77">
        <f>E40+F40-D40</f>
        <v>0</v>
      </c>
      <c r="H40" s="72"/>
      <c r="I40" s="72"/>
    </row>
    <row r="41" spans="2:11" x14ac:dyDescent="0.4">
      <c r="B41" s="109" t="s">
        <v>183</v>
      </c>
      <c r="C41" s="98"/>
      <c r="D41" s="98">
        <f>+SUM(D36:D40)</f>
        <v>0</v>
      </c>
      <c r="E41" s="98">
        <f>+SUM(E36:E40)</f>
        <v>0</v>
      </c>
      <c r="F41" s="98">
        <f>F40</f>
        <v>0</v>
      </c>
      <c r="G41" s="98">
        <f>+SUM(G36:G40)</f>
        <v>0</v>
      </c>
      <c r="H41" s="70" t="e">
        <f>+E41/D41</f>
        <v>#DIV/0!</v>
      </c>
      <c r="I41" s="70" t="e">
        <f>XIRR(G36:G40,C36:C40)</f>
        <v>#NUM!</v>
      </c>
    </row>
    <row r="42" spans="2:11" x14ac:dyDescent="0.4">
      <c r="B42" s="110"/>
      <c r="C42" s="6"/>
      <c r="E42" s="1"/>
    </row>
    <row r="43" spans="2:11" x14ac:dyDescent="0.4">
      <c r="B43" s="110"/>
      <c r="C43" s="6"/>
      <c r="E43" s="1"/>
      <c r="I43" s="12" t="s">
        <v>171</v>
      </c>
    </row>
    <row r="44" spans="2:11" x14ac:dyDescent="0.4">
      <c r="B44" s="95" t="s">
        <v>173</v>
      </c>
      <c r="C44" s="95" t="s">
        <v>181</v>
      </c>
      <c r="D44" s="96" t="s">
        <v>112</v>
      </c>
      <c r="E44" s="97" t="s">
        <v>113</v>
      </c>
      <c r="F44" s="97" t="s">
        <v>229</v>
      </c>
      <c r="G44" s="95" t="s">
        <v>228</v>
      </c>
      <c r="H44" s="95" t="s">
        <v>225</v>
      </c>
      <c r="I44" s="95" t="s">
        <v>175</v>
      </c>
    </row>
    <row r="45" spans="2:11" x14ac:dyDescent="0.4">
      <c r="B45" s="293" t="s">
        <v>104</v>
      </c>
      <c r="C45" s="5"/>
      <c r="D45" s="72"/>
      <c r="E45" s="72"/>
      <c r="F45" s="77"/>
      <c r="G45" s="77">
        <f>E45+F45-D45</f>
        <v>0</v>
      </c>
      <c r="H45" s="72"/>
      <c r="I45" s="72"/>
    </row>
    <row r="46" spans="2:11" x14ac:dyDescent="0.4">
      <c r="B46" s="293"/>
      <c r="C46" s="5"/>
      <c r="D46" s="72"/>
      <c r="E46" s="72"/>
      <c r="F46" s="77"/>
      <c r="G46" s="77">
        <f t="shared" ref="G46:G49" si="3">E46+F46-D46</f>
        <v>0</v>
      </c>
      <c r="H46" s="72"/>
      <c r="I46" s="72"/>
    </row>
    <row r="47" spans="2:11" x14ac:dyDescent="0.4">
      <c r="B47" s="293"/>
      <c r="C47" s="5"/>
      <c r="D47" s="72"/>
      <c r="E47" s="72"/>
      <c r="F47" s="77"/>
      <c r="G47" s="77">
        <f t="shared" si="3"/>
        <v>0</v>
      </c>
      <c r="H47" s="72"/>
      <c r="I47" s="72"/>
    </row>
    <row r="48" spans="2:11" x14ac:dyDescent="0.4">
      <c r="B48" s="293"/>
      <c r="C48" s="5"/>
      <c r="D48" s="72"/>
      <c r="E48" s="72"/>
      <c r="F48" s="77"/>
      <c r="G48" s="77">
        <f t="shared" si="3"/>
        <v>0</v>
      </c>
      <c r="H48" s="72"/>
      <c r="I48" s="72"/>
    </row>
    <row r="49" spans="2:17" x14ac:dyDescent="0.4">
      <c r="B49" s="293"/>
      <c r="C49" s="4">
        <v>45838</v>
      </c>
      <c r="D49" s="72"/>
      <c r="E49" s="72"/>
      <c r="F49" s="77"/>
      <c r="G49" s="77">
        <f t="shared" si="3"/>
        <v>0</v>
      </c>
      <c r="H49" s="72"/>
      <c r="I49" s="72"/>
    </row>
    <row r="50" spans="2:17" x14ac:dyDescent="0.4">
      <c r="B50" s="109" t="s">
        <v>178</v>
      </c>
      <c r="C50" s="98"/>
      <c r="D50" s="98">
        <f>+SUM(D45:D49)</f>
        <v>0</v>
      </c>
      <c r="E50" s="98">
        <f>+SUM(E45:E49)</f>
        <v>0</v>
      </c>
      <c r="F50" s="98">
        <f>F49</f>
        <v>0</v>
      </c>
      <c r="G50" s="98">
        <f>+SUM(G45:G49)</f>
        <v>0</v>
      </c>
      <c r="H50" s="70" t="e">
        <f>+E50/D50</f>
        <v>#DIV/0!</v>
      </c>
      <c r="I50" s="70" t="e">
        <f>XIRR(G45:G49,C45:C49)</f>
        <v>#NUM!</v>
      </c>
      <c r="Q50"/>
    </row>
    <row r="51" spans="2:17" x14ac:dyDescent="0.4">
      <c r="B51" s="111" t="s">
        <v>185</v>
      </c>
      <c r="C51"/>
      <c r="D51"/>
      <c r="E51"/>
      <c r="F51"/>
      <c r="G51"/>
    </row>
  </sheetData>
  <mergeCells count="3">
    <mergeCell ref="B45:B49"/>
    <mergeCell ref="B18:B31"/>
    <mergeCell ref="B36:B40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4"/>
    <pageSetUpPr fitToPage="1"/>
  </sheetPr>
  <dimension ref="B2:T17"/>
  <sheetViews>
    <sheetView showGridLines="0" zoomScale="80" zoomScaleNormal="80" workbookViewId="0">
      <selection activeCell="F9" sqref="F9"/>
    </sheetView>
  </sheetViews>
  <sheetFormatPr defaultColWidth="9" defaultRowHeight="17.399999999999999" x14ac:dyDescent="0.4"/>
  <cols>
    <col min="1" max="1" width="3.59765625" style="13" customWidth="1"/>
    <col min="2" max="8" width="18.19921875" style="13" customWidth="1"/>
    <col min="9" max="10" width="26.09765625" style="13" bestFit="1" customWidth="1"/>
    <col min="11" max="11" width="28.19921875" style="13" bestFit="1" customWidth="1"/>
    <col min="12" max="12" width="62.69921875" style="13" bestFit="1" customWidth="1"/>
    <col min="13" max="20" width="18.19921875" style="13" customWidth="1"/>
    <col min="21" max="16384" width="9" style="13"/>
  </cols>
  <sheetData>
    <row r="2" spans="2:20" x14ac:dyDescent="0.4">
      <c r="B2" s="65" t="s">
        <v>323</v>
      </c>
    </row>
    <row r="3" spans="2:20" x14ac:dyDescent="0.4">
      <c r="B3" s="63" t="s">
        <v>324</v>
      </c>
    </row>
    <row r="4" spans="2:20" x14ac:dyDescent="0.4">
      <c r="B4" s="112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4"/>
      <c r="S4" s="14"/>
      <c r="T4" s="64" t="s">
        <v>28</v>
      </c>
    </row>
    <row r="5" spans="2:20" ht="34.799999999999997" x14ac:dyDescent="0.4">
      <c r="B5" s="100" t="s">
        <v>20</v>
      </c>
      <c r="C5" s="101" t="s">
        <v>29</v>
      </c>
      <c r="D5" s="101" t="s">
        <v>50</v>
      </c>
      <c r="E5" s="101" t="s">
        <v>30</v>
      </c>
      <c r="F5" s="100" t="s">
        <v>31</v>
      </c>
      <c r="G5" s="100" t="s">
        <v>99</v>
      </c>
      <c r="H5" s="100" t="s">
        <v>156</v>
      </c>
      <c r="I5" s="100" t="s">
        <v>90</v>
      </c>
      <c r="J5" s="100" t="s">
        <v>89</v>
      </c>
      <c r="K5" s="100" t="s">
        <v>83</v>
      </c>
      <c r="L5" s="102" t="s">
        <v>43</v>
      </c>
      <c r="M5" s="100" t="s">
        <v>84</v>
      </c>
      <c r="N5" s="100" t="s">
        <v>39</v>
      </c>
      <c r="O5" s="100" t="s">
        <v>25</v>
      </c>
      <c r="P5" s="100" t="s">
        <v>100</v>
      </c>
      <c r="Q5" s="100" t="s">
        <v>114</v>
      </c>
      <c r="R5" s="102" t="s">
        <v>52</v>
      </c>
      <c r="S5" s="162" t="s">
        <v>294</v>
      </c>
      <c r="T5" s="102" t="s">
        <v>125</v>
      </c>
    </row>
    <row r="6" spans="2:20" x14ac:dyDescent="0.4">
      <c r="B6" s="74" t="s">
        <v>21</v>
      </c>
      <c r="C6" s="16" t="s">
        <v>33</v>
      </c>
      <c r="D6" s="16"/>
      <c r="E6" s="17" t="s">
        <v>51</v>
      </c>
      <c r="F6" s="32"/>
      <c r="G6" s="32"/>
      <c r="H6" s="32" t="s">
        <v>158</v>
      </c>
      <c r="I6" s="69">
        <f>SUM('3-(2). 현금흐름(운용중인 펀드)'!F5:F9)</f>
        <v>100</v>
      </c>
      <c r="J6" s="69">
        <f>SUM('3-(2). 현금흐름(운용중인 펀드)'!G5:G9)</f>
        <v>100</v>
      </c>
      <c r="K6" s="69">
        <f>SUM('3-(2). 현금흐름(운용중인 펀드)'!H5:H9)</f>
        <v>0</v>
      </c>
      <c r="L6" s="38" t="s">
        <v>196</v>
      </c>
      <c r="M6" s="69">
        <f>SUM('3-(2). 현금흐름(운용중인 펀드)'!I5:I9)</f>
        <v>100</v>
      </c>
      <c r="N6" s="69">
        <f>'3-(2). 현금흐름(운용중인 펀드)'!K9</f>
        <v>1</v>
      </c>
      <c r="O6" s="69" t="e">
        <f>'3-(2). 현금흐름(운용중인 펀드)'!L9</f>
        <v>#NUM!</v>
      </c>
      <c r="P6" s="35" t="s">
        <v>117</v>
      </c>
      <c r="Q6" s="15"/>
      <c r="R6" s="33"/>
      <c r="S6" s="55"/>
      <c r="T6" s="39" t="s">
        <v>124</v>
      </c>
    </row>
    <row r="7" spans="2:20" x14ac:dyDescent="0.4">
      <c r="B7" s="74" t="s">
        <v>21</v>
      </c>
      <c r="C7" s="17" t="s">
        <v>34</v>
      </c>
      <c r="D7" s="16"/>
      <c r="E7" s="17" t="s">
        <v>41</v>
      </c>
      <c r="F7" s="57"/>
      <c r="G7" s="57"/>
      <c r="H7" s="32" t="s">
        <v>97</v>
      </c>
      <c r="I7" s="69">
        <f>SUM('3-(2). 현금흐름(운용중인 펀드)'!F10:F14)</f>
        <v>100</v>
      </c>
      <c r="J7" s="69">
        <f>SUM('3-(2). 현금흐름(운용중인 펀드)'!G10:G14)</f>
        <v>50</v>
      </c>
      <c r="K7" s="69">
        <f>SUM('3-(2). 현금흐름(운용중인 펀드)'!H10:H14)</f>
        <v>50</v>
      </c>
      <c r="L7" s="69" t="s">
        <v>364</v>
      </c>
      <c r="M7" s="69">
        <f>SUM('3-(2). 현금흐름(운용중인 펀드)'!I10:I14)</f>
        <v>100</v>
      </c>
      <c r="N7" s="69">
        <f>'3-(2). 현금흐름(운용중인 펀드)'!K14</f>
        <v>1</v>
      </c>
      <c r="O7" s="69">
        <f>'3-(2). 현금흐름(운용중인 펀드)'!L14</f>
        <v>2.9802322387695314E-9</v>
      </c>
      <c r="P7" s="35" t="s">
        <v>101</v>
      </c>
      <c r="Q7" s="15"/>
      <c r="R7" s="33"/>
      <c r="S7" s="55"/>
      <c r="T7" s="39" t="s">
        <v>126</v>
      </c>
    </row>
    <row r="8" spans="2:20" x14ac:dyDescent="0.4">
      <c r="B8" s="74" t="s">
        <v>21</v>
      </c>
      <c r="C8" s="16" t="s">
        <v>46</v>
      </c>
      <c r="D8" s="16"/>
      <c r="E8" s="40" t="s">
        <v>92</v>
      </c>
      <c r="F8" s="15"/>
      <c r="G8" s="15"/>
      <c r="H8" s="73" t="s">
        <v>98</v>
      </c>
      <c r="I8" s="69">
        <f>SUM('3-(2). 현금흐름(운용중인 펀드)'!F15:F19)</f>
        <v>100</v>
      </c>
      <c r="J8" s="69">
        <f>SUM('3-(2). 현금흐름(운용중인 펀드)'!G15:G19)</f>
        <v>0</v>
      </c>
      <c r="K8" s="69">
        <f>SUM('3-(2). 현금흐름(운용중인 펀드)'!H15:H19)</f>
        <v>100</v>
      </c>
      <c r="L8" s="73" t="s">
        <v>362</v>
      </c>
      <c r="M8" s="69">
        <f>SUM('3-(2). 현금흐름(운용중인 펀드)'!J15:J19)</f>
        <v>0</v>
      </c>
      <c r="N8" s="69">
        <f>'3-(2). 현금흐름(운용중인 펀드)'!K19</f>
        <v>1</v>
      </c>
      <c r="O8" s="69">
        <f>'3-(2). 현금흐름(운용중인 펀드)'!L19</f>
        <v>2.9802322387695314E-9</v>
      </c>
      <c r="P8" s="35"/>
      <c r="Q8" s="15"/>
      <c r="R8" s="33"/>
      <c r="S8" s="55"/>
      <c r="T8" s="39"/>
    </row>
    <row r="9" spans="2:20" x14ac:dyDescent="0.4">
      <c r="B9" s="74" t="s">
        <v>22</v>
      </c>
      <c r="C9" s="17" t="s">
        <v>35</v>
      </c>
      <c r="D9" s="16"/>
      <c r="E9" s="17"/>
      <c r="F9" s="15"/>
      <c r="G9" s="15"/>
      <c r="H9" s="57"/>
      <c r="I9" s="69">
        <f>SUM('3-(2). 현금흐름(운용중인 펀드)'!F22:F26)</f>
        <v>0</v>
      </c>
      <c r="J9" s="69">
        <f>SUM('3-(2). 현금흐름(운용중인 펀드)'!G22:G26)</f>
        <v>0</v>
      </c>
      <c r="K9" s="69">
        <f>SUM('3-(2). 현금흐름(운용중인 펀드)'!H22:H26)</f>
        <v>0</v>
      </c>
      <c r="L9" s="73" t="s">
        <v>115</v>
      </c>
      <c r="M9" s="69">
        <f>SUM('3-(2). 현금흐름(운용중인 펀드)'!I22:I26)</f>
        <v>0</v>
      </c>
      <c r="N9" s="69" t="e">
        <f>'3-(2). 현금흐름(운용중인 펀드)'!K26</f>
        <v>#DIV/0!</v>
      </c>
      <c r="O9" s="69" t="e">
        <f>'3-(2). 현금흐름(운용중인 펀드)'!L26</f>
        <v>#NUM!</v>
      </c>
      <c r="P9" s="35"/>
      <c r="Q9" s="15"/>
      <c r="R9" s="33"/>
      <c r="S9" s="55"/>
      <c r="T9" s="39"/>
    </row>
    <row r="10" spans="2:20" x14ac:dyDescent="0.4">
      <c r="B10" s="74" t="s">
        <v>22</v>
      </c>
      <c r="C10" s="16" t="s">
        <v>36</v>
      </c>
      <c r="D10" s="16"/>
      <c r="E10" s="17"/>
      <c r="F10" s="15"/>
      <c r="G10" s="15"/>
      <c r="H10" s="57"/>
      <c r="I10" s="69">
        <f>SUM('3-(2). 현금흐름(운용중인 펀드)'!F27:F31)</f>
        <v>0</v>
      </c>
      <c r="J10" s="69">
        <f>SUM('3-(2). 현금흐름(운용중인 펀드)'!G27:G31)</f>
        <v>0</v>
      </c>
      <c r="K10" s="69">
        <f>SUM('3-(2). 현금흐름(운용중인 펀드)'!H27:H31)</f>
        <v>0</v>
      </c>
      <c r="L10" s="73" t="s">
        <v>363</v>
      </c>
      <c r="M10" s="69">
        <f>SUM('3-(2). 현금흐름(운용중인 펀드)'!I27:I31)</f>
        <v>0</v>
      </c>
      <c r="N10" s="69" t="e">
        <f>'3-(2). 현금흐름(운용중인 펀드)'!K31</f>
        <v>#DIV/0!</v>
      </c>
      <c r="O10" s="69" t="e">
        <f>'3-(2). 현금흐름(운용중인 펀드)'!L31</f>
        <v>#NUM!</v>
      </c>
      <c r="P10" s="35"/>
      <c r="Q10" s="15"/>
      <c r="R10" s="33"/>
      <c r="S10" s="55"/>
      <c r="T10" s="39"/>
    </row>
    <row r="11" spans="2:20" x14ac:dyDescent="0.4">
      <c r="B11" s="74" t="s">
        <v>22</v>
      </c>
      <c r="C11" s="17" t="s">
        <v>37</v>
      </c>
      <c r="D11" s="17"/>
      <c r="E11" s="17"/>
      <c r="F11" s="15"/>
      <c r="G11" s="15"/>
      <c r="H11" s="57"/>
      <c r="I11" s="69">
        <f>SUM('3-(2). 현금흐름(운용중인 펀드)'!F32:F36)</f>
        <v>0</v>
      </c>
      <c r="J11" s="69">
        <f>SUM('3-(2). 현금흐름(운용중인 펀드)'!G32:G36)</f>
        <v>0</v>
      </c>
      <c r="K11" s="69">
        <f>SUM('3-(2). 현금흐름(운용중인 펀드)'!H32:H36)</f>
        <v>0</v>
      </c>
      <c r="L11" s="73" t="s">
        <v>116</v>
      </c>
      <c r="M11" s="69">
        <f>SUM('3-(2). 현금흐름(운용중인 펀드)'!I32:I36)</f>
        <v>0</v>
      </c>
      <c r="N11" s="69" t="e">
        <f>'3-(2). 현금흐름(운용중인 펀드)'!K36</f>
        <v>#DIV/0!</v>
      </c>
      <c r="O11" s="69" t="e">
        <f>'3-(2). 현금흐름(운용중인 펀드)'!L36</f>
        <v>#NUM!</v>
      </c>
      <c r="P11" s="35"/>
      <c r="Q11" s="15"/>
      <c r="R11" s="33"/>
      <c r="S11" s="55"/>
      <c r="T11" s="39"/>
    </row>
    <row r="12" spans="2:20" x14ac:dyDescent="0.4">
      <c r="B12" s="74" t="s">
        <v>32</v>
      </c>
      <c r="C12" s="16" t="s">
        <v>38</v>
      </c>
      <c r="D12" s="17"/>
      <c r="E12" s="17"/>
      <c r="F12" s="15"/>
      <c r="G12" s="15"/>
      <c r="H12" s="57"/>
      <c r="I12" s="69">
        <f>SUM('3-(2). 현금흐름(운용중인 펀드)'!F39:F43)</f>
        <v>0</v>
      </c>
      <c r="J12" s="69">
        <f>SUM('3-(2). 현금흐름(운용중인 펀드)'!G39:G43)</f>
        <v>0</v>
      </c>
      <c r="K12" s="69">
        <f>SUM('3-(2). 현금흐름(운용중인 펀드)'!H39:H43)</f>
        <v>0</v>
      </c>
      <c r="L12" s="15"/>
      <c r="M12" s="69">
        <f>SUM('3-(2). 현금흐름(운용중인 펀드)'!I39:I43)</f>
        <v>0</v>
      </c>
      <c r="N12" s="69" t="e">
        <f>'3-(2). 현금흐름(운용중인 펀드)'!K43</f>
        <v>#DIV/0!</v>
      </c>
      <c r="O12" s="69" t="e">
        <f>'3-(2). 현금흐름(운용중인 펀드)'!L43</f>
        <v>#NUM!</v>
      </c>
      <c r="P12" s="35"/>
      <c r="Q12" s="15"/>
      <c r="R12" s="33"/>
      <c r="S12" s="55"/>
      <c r="T12" s="39"/>
    </row>
    <row r="13" spans="2:20" x14ac:dyDescent="0.4">
      <c r="B13" s="74" t="s">
        <v>32</v>
      </c>
      <c r="C13" s="17" t="s">
        <v>47</v>
      </c>
      <c r="D13" s="17"/>
      <c r="E13" s="17"/>
      <c r="F13" s="57"/>
      <c r="G13" s="57"/>
      <c r="H13" s="57"/>
      <c r="I13" s="69">
        <f>SUM('3-(2). 현금흐름(운용중인 펀드)'!F44:F48)</f>
        <v>0</v>
      </c>
      <c r="J13" s="69">
        <f>SUM('3-(2). 현금흐름(운용중인 펀드)'!G44:G48)</f>
        <v>0</v>
      </c>
      <c r="K13" s="69">
        <f>SUM('3-(2). 현금흐름(운용중인 펀드)'!H44:H48)</f>
        <v>0</v>
      </c>
      <c r="L13" s="15"/>
      <c r="M13" s="69">
        <f>SUM('3-(2). 현금흐름(운용중인 펀드)'!I44:I48)</f>
        <v>0</v>
      </c>
      <c r="N13" s="69" t="e">
        <f>'3-(2). 현금흐름(운용중인 펀드)'!K48</f>
        <v>#DIV/0!</v>
      </c>
      <c r="O13" s="69" t="e">
        <f>'3-(2). 현금흐름(운용중인 펀드)'!L48</f>
        <v>#NUM!</v>
      </c>
      <c r="P13" s="35"/>
      <c r="Q13" s="15"/>
      <c r="R13" s="33"/>
      <c r="S13" s="55"/>
      <c r="T13" s="39"/>
    </row>
    <row r="14" spans="2:20" x14ac:dyDescent="0.4">
      <c r="B14" s="74" t="s">
        <v>32</v>
      </c>
      <c r="C14" s="16" t="s">
        <v>48</v>
      </c>
      <c r="D14" s="17"/>
      <c r="E14" s="17"/>
      <c r="F14" s="15"/>
      <c r="G14" s="15"/>
      <c r="H14" s="57"/>
      <c r="I14" s="69">
        <f>SUM('3-(2). 현금흐름(운용중인 펀드)'!F49:F53)</f>
        <v>0</v>
      </c>
      <c r="J14" s="69">
        <f>SUM('3-(2). 현금흐름(운용중인 펀드)'!G49:G53)</f>
        <v>0</v>
      </c>
      <c r="K14" s="69">
        <f>SUM('3-(2). 현금흐름(운용중인 펀드)'!H49:H53)</f>
        <v>0</v>
      </c>
      <c r="L14" s="15"/>
      <c r="M14" s="69">
        <f>SUM('3-(2). 현금흐름(운용중인 펀드)'!I49:I53)</f>
        <v>0</v>
      </c>
      <c r="N14" s="69" t="e">
        <f>'3-(2). 현금흐름(운용중인 펀드)'!K53</f>
        <v>#DIV/0!</v>
      </c>
      <c r="O14" s="69" t="e">
        <f>'3-(2). 현금흐름(운용중인 펀드)'!L53</f>
        <v>#NUM!</v>
      </c>
      <c r="P14" s="35"/>
      <c r="Q14" s="15"/>
      <c r="R14" s="33"/>
      <c r="S14" s="55"/>
      <c r="T14" s="39"/>
    </row>
    <row r="15" spans="2:20" x14ac:dyDescent="0.4">
      <c r="B15" s="294" t="s">
        <v>49</v>
      </c>
      <c r="C15" s="295"/>
      <c r="D15" s="295"/>
      <c r="E15" s="295"/>
      <c r="F15" s="295"/>
      <c r="G15" s="295"/>
      <c r="H15" s="296"/>
      <c r="I15" s="81">
        <f>+SUM(I6:I14)</f>
        <v>300</v>
      </c>
      <c r="J15" s="81">
        <f>+SUM(J6:J14)</f>
        <v>150</v>
      </c>
      <c r="K15" s="81">
        <f>+SUM(K6:K14)</f>
        <v>150</v>
      </c>
      <c r="L15" s="81"/>
      <c r="M15" s="81">
        <f>+SUM(M6:M14)</f>
        <v>200</v>
      </c>
      <c r="N15" s="81" t="e">
        <f>+SUMPRODUCT(I6:I14,N6:N14)/I15</f>
        <v>#DIV/0!</v>
      </c>
      <c r="O15" s="81" t="e">
        <f>+SUMPRODUCT(I6:I14,O6:O14)/I15</f>
        <v>#NUM!</v>
      </c>
      <c r="P15" s="294"/>
      <c r="Q15" s="295"/>
      <c r="R15" s="295"/>
      <c r="S15" s="295"/>
      <c r="T15" s="296"/>
    </row>
    <row r="16" spans="2:20" x14ac:dyDescent="0.4">
      <c r="B16" s="301"/>
      <c r="C16" s="301"/>
      <c r="D16" s="301"/>
    </row>
    <row r="17" spans="2:2" x14ac:dyDescent="0.4">
      <c r="B17" s="31"/>
    </row>
  </sheetData>
  <autoFilter ref="B5:T5" xr:uid="{00000000-0009-0000-0000-000006000000}">
    <sortState xmlns:xlrd2="http://schemas.microsoft.com/office/spreadsheetml/2017/richdata2" ref="B5:T14">
      <sortCondition ref="C4"/>
    </sortState>
  </autoFilter>
  <mergeCells count="3">
    <mergeCell ref="B16:D16"/>
    <mergeCell ref="B15:H15"/>
    <mergeCell ref="P15:T15"/>
  </mergeCells>
  <phoneticPr fontId="1" type="noConversion"/>
  <pageMargins left="0.7" right="0.7" top="0.75" bottom="0.75" header="0.3" footer="0.3"/>
  <pageSetup paperSize="9" scale="3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4"/>
    <pageSetUpPr fitToPage="1"/>
  </sheetPr>
  <dimension ref="B1:R54"/>
  <sheetViews>
    <sheetView showGridLines="0" zoomScale="80" zoomScaleNormal="80" workbookViewId="0">
      <selection activeCell="L54" sqref="L54"/>
    </sheetView>
  </sheetViews>
  <sheetFormatPr defaultRowHeight="17.399999999999999" x14ac:dyDescent="0.4"/>
  <cols>
    <col min="1" max="1" width="3.59765625" customWidth="1"/>
    <col min="2" max="2" width="18.5" style="1" customWidth="1"/>
    <col min="3" max="5" width="18.5" style="6" customWidth="1"/>
    <col min="6" max="6" width="21.09765625" style="1" bestFit="1" customWidth="1"/>
    <col min="7" max="9" width="20.69921875" style="1" customWidth="1"/>
    <col min="10" max="17" width="18.5" style="1" customWidth="1"/>
  </cols>
  <sheetData>
    <row r="1" spans="2:18" x14ac:dyDescent="0.4">
      <c r="K1"/>
      <c r="L1"/>
      <c r="M1"/>
      <c r="N1"/>
      <c r="O1"/>
      <c r="P1"/>
      <c r="Q1"/>
    </row>
    <row r="2" spans="2:18" x14ac:dyDescent="0.4">
      <c r="B2" s="62" t="s">
        <v>206</v>
      </c>
      <c r="C2" s="3"/>
      <c r="D2" s="3"/>
      <c r="E2" s="3"/>
      <c r="F2" s="3"/>
      <c r="G2" s="3"/>
      <c r="H2" s="3"/>
      <c r="I2" s="3"/>
      <c r="J2" s="12"/>
      <c r="K2"/>
      <c r="L2"/>
      <c r="M2"/>
      <c r="N2"/>
      <c r="O2"/>
      <c r="P2"/>
      <c r="Q2"/>
    </row>
    <row r="3" spans="2:18" x14ac:dyDescent="0.4">
      <c r="B3" s="9"/>
      <c r="C3" s="9"/>
      <c r="D3" s="9"/>
      <c r="E3" s="9"/>
      <c r="F3" s="9"/>
      <c r="G3" s="9"/>
      <c r="H3" s="11"/>
      <c r="I3" s="11"/>
      <c r="J3" s="12"/>
      <c r="L3" s="12"/>
      <c r="M3" s="12" t="s">
        <v>45</v>
      </c>
    </row>
    <row r="4" spans="2:18" x14ac:dyDescent="0.4">
      <c r="B4" s="104" t="s">
        <v>85</v>
      </c>
      <c r="C4" s="104" t="s">
        <v>0</v>
      </c>
      <c r="D4" s="104" t="s">
        <v>105</v>
      </c>
      <c r="E4" s="105" t="s">
        <v>40</v>
      </c>
      <c r="F4" s="100" t="s">
        <v>90</v>
      </c>
      <c r="G4" s="100" t="s">
        <v>89</v>
      </c>
      <c r="H4" s="100" t="s">
        <v>197</v>
      </c>
      <c r="I4" s="100" t="s">
        <v>198</v>
      </c>
      <c r="J4" s="104" t="s">
        <v>102</v>
      </c>
      <c r="K4" s="100" t="s">
        <v>194</v>
      </c>
      <c r="L4" s="104" t="s">
        <v>74</v>
      </c>
      <c r="M4" s="104" t="s">
        <v>295</v>
      </c>
      <c r="R4" s="1"/>
    </row>
    <row r="5" spans="2:18" x14ac:dyDescent="0.4">
      <c r="B5" s="297" t="s">
        <v>93</v>
      </c>
      <c r="C5" s="302" t="s">
        <v>276</v>
      </c>
      <c r="D5" s="17" t="s">
        <v>51</v>
      </c>
      <c r="E5" s="36">
        <v>36526</v>
      </c>
      <c r="F5" s="20">
        <v>100</v>
      </c>
      <c r="G5" s="20"/>
      <c r="H5" s="20"/>
      <c r="I5" s="20">
        <f>G5+H5</f>
        <v>0</v>
      </c>
      <c r="J5" s="76">
        <f>G5+H5-F5</f>
        <v>-100</v>
      </c>
      <c r="K5" s="76"/>
      <c r="L5" s="76"/>
      <c r="M5" s="20"/>
      <c r="R5" s="1"/>
    </row>
    <row r="6" spans="2:18" s="1" customFormat="1" x14ac:dyDescent="0.4">
      <c r="B6" s="298"/>
      <c r="C6" s="300"/>
      <c r="E6" s="36"/>
      <c r="F6" s="20"/>
      <c r="G6" s="20"/>
      <c r="H6" s="20"/>
      <c r="I6" s="20">
        <f t="shared" ref="I6:I19" si="0">G6+H6</f>
        <v>0</v>
      </c>
      <c r="J6" s="76">
        <f>G6+H6-F6</f>
        <v>0</v>
      </c>
      <c r="K6" s="76"/>
      <c r="L6" s="76"/>
      <c r="M6" s="20"/>
    </row>
    <row r="7" spans="2:18" s="1" customFormat="1" x14ac:dyDescent="0.4">
      <c r="B7" s="298"/>
      <c r="C7" s="300"/>
      <c r="D7" s="36"/>
      <c r="E7" s="36"/>
      <c r="F7" s="20"/>
      <c r="G7" s="20"/>
      <c r="H7" s="20"/>
      <c r="I7" s="20">
        <f t="shared" si="0"/>
        <v>0</v>
      </c>
      <c r="J7" s="76">
        <f>G7+H7-F7</f>
        <v>0</v>
      </c>
      <c r="K7" s="76"/>
      <c r="L7" s="76"/>
      <c r="M7" s="20"/>
    </row>
    <row r="8" spans="2:18" s="1" customFormat="1" x14ac:dyDescent="0.4">
      <c r="B8" s="298"/>
      <c r="C8" s="300"/>
      <c r="D8" s="57"/>
      <c r="E8" s="36"/>
      <c r="F8" s="36"/>
      <c r="G8" s="20"/>
      <c r="H8" s="20"/>
      <c r="I8" s="20">
        <f t="shared" si="0"/>
        <v>0</v>
      </c>
      <c r="J8" s="76">
        <f t="shared" ref="J8:J18" si="1">G8+H8-F8</f>
        <v>0</v>
      </c>
      <c r="K8" s="76"/>
      <c r="L8" s="76"/>
      <c r="M8" s="20"/>
    </row>
    <row r="9" spans="2:18" s="1" customFormat="1" x14ac:dyDescent="0.4">
      <c r="B9" s="298"/>
      <c r="C9" s="300"/>
      <c r="D9" s="32"/>
      <c r="E9" s="32"/>
      <c r="F9" s="20"/>
      <c r="G9" s="20">
        <v>100</v>
      </c>
      <c r="H9" s="20"/>
      <c r="I9" s="20">
        <f t="shared" si="0"/>
        <v>100</v>
      </c>
      <c r="J9" s="76">
        <f>G9+H9-F9</f>
        <v>100</v>
      </c>
      <c r="K9" s="76">
        <f>SUM(I5:I9)/SUM(F5:F9)</f>
        <v>1</v>
      </c>
      <c r="L9" s="85" t="e">
        <f>XIRR(J5:J9,E5:E9)</f>
        <v>#NUM!</v>
      </c>
      <c r="M9" s="37"/>
    </row>
    <row r="10" spans="2:18" s="1" customFormat="1" x14ac:dyDescent="0.4">
      <c r="B10" s="298"/>
      <c r="C10" s="302" t="s">
        <v>274</v>
      </c>
      <c r="D10" s="17" t="s">
        <v>41</v>
      </c>
      <c r="E10" s="36">
        <v>36526</v>
      </c>
      <c r="F10" s="20">
        <v>100</v>
      </c>
      <c r="G10" s="20"/>
      <c r="H10" s="20"/>
      <c r="I10" s="20">
        <f t="shared" si="0"/>
        <v>0</v>
      </c>
      <c r="J10" s="76">
        <f t="shared" si="1"/>
        <v>-100</v>
      </c>
      <c r="K10" s="76"/>
      <c r="L10" s="76"/>
      <c r="M10" s="20"/>
    </row>
    <row r="11" spans="2:18" s="1" customFormat="1" x14ac:dyDescent="0.4">
      <c r="B11" s="298"/>
      <c r="C11" s="300"/>
      <c r="E11" s="19"/>
      <c r="F11" s="20"/>
      <c r="G11" s="20"/>
      <c r="H11" s="20"/>
      <c r="I11" s="20">
        <f t="shared" si="0"/>
        <v>0</v>
      </c>
      <c r="J11" s="76">
        <f t="shared" si="1"/>
        <v>0</v>
      </c>
      <c r="K11" s="76"/>
      <c r="L11" s="76"/>
      <c r="M11" s="20"/>
    </row>
    <row r="12" spans="2:18" s="1" customFormat="1" x14ac:dyDescent="0.4">
      <c r="B12" s="298"/>
      <c r="C12" s="300"/>
      <c r="D12" s="57"/>
      <c r="E12" s="19"/>
      <c r="F12" s="20"/>
      <c r="G12" s="20"/>
      <c r="H12" s="20"/>
      <c r="I12" s="20">
        <f t="shared" si="0"/>
        <v>0</v>
      </c>
      <c r="J12" s="76">
        <f t="shared" si="1"/>
        <v>0</v>
      </c>
      <c r="K12" s="76"/>
      <c r="L12" s="76"/>
      <c r="M12" s="20"/>
    </row>
    <row r="13" spans="2:18" s="1" customFormat="1" x14ac:dyDescent="0.4">
      <c r="B13" s="298"/>
      <c r="C13" s="300"/>
      <c r="D13" s="57"/>
      <c r="E13" s="19"/>
      <c r="F13" s="20"/>
      <c r="G13" s="20"/>
      <c r="H13" s="20"/>
      <c r="I13" s="20">
        <f t="shared" si="0"/>
        <v>0</v>
      </c>
      <c r="J13" s="76">
        <f t="shared" si="1"/>
        <v>0</v>
      </c>
      <c r="K13" s="76"/>
      <c r="L13" s="76"/>
      <c r="M13" s="20"/>
    </row>
    <row r="14" spans="2:18" s="1" customFormat="1" x14ac:dyDescent="0.4">
      <c r="B14" s="298"/>
      <c r="C14" s="300"/>
      <c r="D14" s="32"/>
      <c r="E14" s="32">
        <v>46022</v>
      </c>
      <c r="F14" s="20"/>
      <c r="G14" s="20">
        <v>50</v>
      </c>
      <c r="H14" s="20">
        <v>50</v>
      </c>
      <c r="I14" s="20">
        <f t="shared" si="0"/>
        <v>100</v>
      </c>
      <c r="J14" s="76">
        <f t="shared" si="1"/>
        <v>100</v>
      </c>
      <c r="K14" s="76">
        <f>SUM(I10:I14)/SUM(F10:F14)</f>
        <v>1</v>
      </c>
      <c r="L14" s="85">
        <f>XIRR(J10:J14,E10:E14)</f>
        <v>2.9802322387695314E-9</v>
      </c>
      <c r="M14" s="37"/>
    </row>
    <row r="15" spans="2:18" s="1" customFormat="1" x14ac:dyDescent="0.4">
      <c r="B15" s="298"/>
      <c r="C15" s="302" t="s">
        <v>275</v>
      </c>
      <c r="D15" s="21" t="s">
        <v>92</v>
      </c>
      <c r="E15" s="36">
        <v>36526</v>
      </c>
      <c r="F15" s="20">
        <v>100</v>
      </c>
      <c r="G15" s="20"/>
      <c r="H15" s="20"/>
      <c r="I15" s="20">
        <f t="shared" si="0"/>
        <v>0</v>
      </c>
      <c r="J15" s="76">
        <f t="shared" si="1"/>
        <v>-100</v>
      </c>
      <c r="K15" s="76"/>
      <c r="L15" s="76"/>
      <c r="M15" s="20"/>
    </row>
    <row r="16" spans="2:18" s="1" customFormat="1" x14ac:dyDescent="0.4">
      <c r="B16" s="298"/>
      <c r="C16" s="300"/>
      <c r="D16" s="57"/>
      <c r="E16" s="19"/>
      <c r="F16" s="20"/>
      <c r="G16" s="20"/>
      <c r="H16" s="20"/>
      <c r="I16" s="20">
        <f t="shared" si="0"/>
        <v>0</v>
      </c>
      <c r="J16" s="76">
        <f t="shared" si="1"/>
        <v>0</v>
      </c>
      <c r="K16" s="76"/>
      <c r="L16" s="76"/>
      <c r="M16" s="20"/>
    </row>
    <row r="17" spans="2:13" s="1" customFormat="1" x14ac:dyDescent="0.4">
      <c r="B17" s="298"/>
      <c r="C17" s="300"/>
      <c r="D17" s="57"/>
      <c r="E17" s="19"/>
      <c r="F17" s="20"/>
      <c r="G17" s="20"/>
      <c r="H17" s="20"/>
      <c r="I17" s="20">
        <f t="shared" si="0"/>
        <v>0</v>
      </c>
      <c r="J17" s="76">
        <f t="shared" si="1"/>
        <v>0</v>
      </c>
      <c r="K17" s="76"/>
      <c r="L17" s="76"/>
      <c r="M17" s="20"/>
    </row>
    <row r="18" spans="2:13" s="1" customFormat="1" x14ac:dyDescent="0.4">
      <c r="B18" s="298"/>
      <c r="C18" s="300"/>
      <c r="D18" s="57"/>
      <c r="E18" s="19"/>
      <c r="F18" s="20"/>
      <c r="G18" s="20"/>
      <c r="H18" s="20"/>
      <c r="I18" s="20">
        <f t="shared" si="0"/>
        <v>0</v>
      </c>
      <c r="J18" s="76">
        <f t="shared" si="1"/>
        <v>0</v>
      </c>
      <c r="K18" s="76"/>
      <c r="L18" s="76"/>
      <c r="M18" s="20"/>
    </row>
    <row r="19" spans="2:13" s="1" customFormat="1" x14ac:dyDescent="0.4">
      <c r="B19" s="299"/>
      <c r="C19" s="300"/>
      <c r="D19" s="57"/>
      <c r="E19" s="32">
        <v>46022</v>
      </c>
      <c r="F19" s="20"/>
      <c r="G19" s="20"/>
      <c r="H19" s="20">
        <v>100</v>
      </c>
      <c r="I19" s="20">
        <f t="shared" si="0"/>
        <v>100</v>
      </c>
      <c r="J19" s="76">
        <f>G19+H19-F19</f>
        <v>100</v>
      </c>
      <c r="K19" s="76">
        <f>SUM(I15:I19)/SUM(F15:F19)</f>
        <v>1</v>
      </c>
      <c r="L19" s="85">
        <f>XIRR(J15:J19,E15:E19)</f>
        <v>2.9802322387695314E-9</v>
      </c>
      <c r="M19" s="20"/>
    </row>
    <row r="20" spans="2:13" s="1" customFormat="1" x14ac:dyDescent="0.4">
      <c r="B20" s="294" t="s">
        <v>96</v>
      </c>
      <c r="C20" s="295"/>
      <c r="D20" s="295"/>
      <c r="E20" s="296"/>
      <c r="F20" s="82">
        <f>SUM(F5:F19)</f>
        <v>300</v>
      </c>
      <c r="G20" s="82">
        <f>SUM(G5:G19)</f>
        <v>150</v>
      </c>
      <c r="H20" s="82">
        <f>SUM(H5:H19)</f>
        <v>150</v>
      </c>
      <c r="I20" s="82">
        <f>SUM(I5:I19)</f>
        <v>300</v>
      </c>
      <c r="J20" s="82">
        <f>SUM(J5:J19)</f>
        <v>0</v>
      </c>
      <c r="K20" s="83">
        <f>SUM(I20)/SUM(F20)</f>
        <v>1</v>
      </c>
      <c r="L20" s="84" t="e">
        <f>XIRR(J5:J19,E5:E19)</f>
        <v>#NUM!</v>
      </c>
      <c r="M20" s="84"/>
    </row>
    <row r="22" spans="2:13" x14ac:dyDescent="0.4">
      <c r="B22" s="297" t="s">
        <v>103</v>
      </c>
      <c r="C22" s="300" t="s">
        <v>118</v>
      </c>
      <c r="D22" s="57"/>
      <c r="E22" s="36"/>
      <c r="F22" s="20"/>
      <c r="G22" s="20"/>
      <c r="H22" s="20"/>
      <c r="I22" s="20">
        <f>G22+H22</f>
        <v>0</v>
      </c>
      <c r="J22" s="76">
        <f t="shared" ref="J22:J36" si="2">G22+H22-F22</f>
        <v>0</v>
      </c>
      <c r="K22" s="76"/>
      <c r="L22" s="76"/>
      <c r="M22" s="20"/>
    </row>
    <row r="23" spans="2:13" x14ac:dyDescent="0.4">
      <c r="B23" s="298"/>
      <c r="C23" s="300"/>
      <c r="D23" s="57"/>
      <c r="E23" s="36"/>
      <c r="F23" s="20"/>
      <c r="G23" s="20"/>
      <c r="H23" s="20"/>
      <c r="I23" s="20">
        <f t="shared" ref="I23:I36" si="3">G23+H23</f>
        <v>0</v>
      </c>
      <c r="J23" s="76">
        <f t="shared" si="2"/>
        <v>0</v>
      </c>
      <c r="K23" s="76"/>
      <c r="L23" s="76"/>
      <c r="M23" s="20"/>
    </row>
    <row r="24" spans="2:13" x14ac:dyDescent="0.4">
      <c r="B24" s="298"/>
      <c r="C24" s="300"/>
      <c r="D24" s="57"/>
      <c r="E24" s="36"/>
      <c r="F24" s="20"/>
      <c r="G24" s="20"/>
      <c r="H24" s="20"/>
      <c r="I24" s="20">
        <f t="shared" si="3"/>
        <v>0</v>
      </c>
      <c r="J24" s="76">
        <f t="shared" si="2"/>
        <v>0</v>
      </c>
      <c r="K24" s="76"/>
      <c r="L24" s="76"/>
      <c r="M24" s="20"/>
    </row>
    <row r="25" spans="2:13" x14ac:dyDescent="0.4">
      <c r="B25" s="298"/>
      <c r="C25" s="300"/>
      <c r="D25" s="57"/>
      <c r="E25" s="36"/>
      <c r="F25" s="36"/>
      <c r="G25" s="20"/>
      <c r="H25" s="20"/>
      <c r="I25" s="20">
        <f t="shared" si="3"/>
        <v>0</v>
      </c>
      <c r="J25" s="76">
        <f t="shared" si="2"/>
        <v>0</v>
      </c>
      <c r="K25" s="76"/>
      <c r="L25" s="76"/>
      <c r="M25" s="20"/>
    </row>
    <row r="26" spans="2:13" x14ac:dyDescent="0.4">
      <c r="B26" s="298"/>
      <c r="C26" s="300"/>
      <c r="D26" s="57"/>
      <c r="E26" s="32">
        <v>46022</v>
      </c>
      <c r="F26" s="20"/>
      <c r="G26" s="20"/>
      <c r="H26" s="20"/>
      <c r="I26" s="20">
        <f t="shared" si="3"/>
        <v>0</v>
      </c>
      <c r="J26" s="76">
        <f t="shared" si="2"/>
        <v>0</v>
      </c>
      <c r="K26" s="76" t="e">
        <f>SUM(I22:I26)/SUM(F22:F26)</f>
        <v>#DIV/0!</v>
      </c>
      <c r="L26" s="85" t="e">
        <f>XIRR(J22:J26,E22:E26)</f>
        <v>#NUM!</v>
      </c>
      <c r="M26" s="37"/>
    </row>
    <row r="27" spans="2:13" x14ac:dyDescent="0.4">
      <c r="B27" s="298"/>
      <c r="C27" s="300" t="s">
        <v>119</v>
      </c>
      <c r="D27" s="57"/>
      <c r="E27" s="19"/>
      <c r="F27" s="20"/>
      <c r="G27" s="20"/>
      <c r="H27" s="20"/>
      <c r="I27" s="20">
        <f t="shared" si="3"/>
        <v>0</v>
      </c>
      <c r="J27" s="76">
        <f t="shared" si="2"/>
        <v>0</v>
      </c>
      <c r="K27" s="76"/>
      <c r="L27" s="76"/>
      <c r="M27" s="20"/>
    </row>
    <row r="28" spans="2:13" x14ac:dyDescent="0.4">
      <c r="B28" s="298"/>
      <c r="C28" s="300"/>
      <c r="D28" s="57"/>
      <c r="E28" s="19"/>
      <c r="F28" s="20"/>
      <c r="G28" s="20"/>
      <c r="H28" s="20"/>
      <c r="I28" s="20">
        <f t="shared" si="3"/>
        <v>0</v>
      </c>
      <c r="J28" s="76">
        <f t="shared" si="2"/>
        <v>0</v>
      </c>
      <c r="K28" s="76"/>
      <c r="L28" s="76"/>
      <c r="M28" s="20"/>
    </row>
    <row r="29" spans="2:13" x14ac:dyDescent="0.4">
      <c r="B29" s="298"/>
      <c r="C29" s="300"/>
      <c r="D29" s="57"/>
      <c r="E29" s="19"/>
      <c r="F29" s="20"/>
      <c r="G29" s="20"/>
      <c r="H29" s="20"/>
      <c r="I29" s="20">
        <f t="shared" si="3"/>
        <v>0</v>
      </c>
      <c r="J29" s="76">
        <f t="shared" si="2"/>
        <v>0</v>
      </c>
      <c r="K29" s="76"/>
      <c r="L29" s="76"/>
      <c r="M29" s="20"/>
    </row>
    <row r="30" spans="2:13" x14ac:dyDescent="0.4">
      <c r="B30" s="298"/>
      <c r="C30" s="300"/>
      <c r="D30" s="57"/>
      <c r="E30" s="19"/>
      <c r="F30" s="20"/>
      <c r="G30" s="20"/>
      <c r="H30" s="20"/>
      <c r="I30" s="20">
        <f t="shared" si="3"/>
        <v>0</v>
      </c>
      <c r="J30" s="76">
        <f t="shared" si="2"/>
        <v>0</v>
      </c>
      <c r="K30" s="76"/>
      <c r="L30" s="76"/>
      <c r="M30" s="20"/>
    </row>
    <row r="31" spans="2:13" x14ac:dyDescent="0.4">
      <c r="B31" s="298"/>
      <c r="C31" s="300"/>
      <c r="D31" s="57"/>
      <c r="E31" s="32">
        <v>46022</v>
      </c>
      <c r="F31" s="20"/>
      <c r="G31" s="20"/>
      <c r="H31" s="20"/>
      <c r="I31" s="20">
        <f t="shared" si="3"/>
        <v>0</v>
      </c>
      <c r="J31" s="76">
        <f t="shared" si="2"/>
        <v>0</v>
      </c>
      <c r="K31" s="76" t="e">
        <f>SUM(I27:I31)/SUM(F27:F31)</f>
        <v>#DIV/0!</v>
      </c>
      <c r="L31" s="85" t="e">
        <f>XIRR(J27:J31,E27:E31)</f>
        <v>#NUM!</v>
      </c>
      <c r="M31" s="20"/>
    </row>
    <row r="32" spans="2:13" x14ac:dyDescent="0.4">
      <c r="B32" s="298"/>
      <c r="C32" s="300" t="s">
        <v>120</v>
      </c>
      <c r="D32" s="57"/>
      <c r="E32" s="19"/>
      <c r="F32" s="20"/>
      <c r="G32" s="20"/>
      <c r="H32" s="20"/>
      <c r="I32" s="20">
        <f t="shared" si="3"/>
        <v>0</v>
      </c>
      <c r="J32" s="76">
        <f t="shared" si="2"/>
        <v>0</v>
      </c>
      <c r="K32" s="76"/>
      <c r="L32" s="76"/>
      <c r="M32" s="20"/>
    </row>
    <row r="33" spans="2:13" x14ac:dyDescent="0.4">
      <c r="B33" s="298"/>
      <c r="C33" s="300"/>
      <c r="D33" s="57"/>
      <c r="E33" s="19"/>
      <c r="F33" s="20"/>
      <c r="G33" s="20"/>
      <c r="H33" s="20"/>
      <c r="I33" s="20">
        <f t="shared" si="3"/>
        <v>0</v>
      </c>
      <c r="J33" s="76">
        <f t="shared" si="2"/>
        <v>0</v>
      </c>
      <c r="K33" s="76"/>
      <c r="L33" s="76"/>
      <c r="M33" s="20"/>
    </row>
    <row r="34" spans="2:13" x14ac:dyDescent="0.4">
      <c r="B34" s="298"/>
      <c r="C34" s="300"/>
      <c r="D34" s="57"/>
      <c r="E34" s="19"/>
      <c r="F34" s="20"/>
      <c r="G34" s="20"/>
      <c r="H34" s="20"/>
      <c r="I34" s="20">
        <f t="shared" si="3"/>
        <v>0</v>
      </c>
      <c r="J34" s="76">
        <f t="shared" si="2"/>
        <v>0</v>
      </c>
      <c r="K34" s="76"/>
      <c r="L34" s="76"/>
      <c r="M34" s="20"/>
    </row>
    <row r="35" spans="2:13" x14ac:dyDescent="0.4">
      <c r="B35" s="298"/>
      <c r="C35" s="300"/>
      <c r="D35" s="57"/>
      <c r="E35" s="32"/>
      <c r="F35" s="20"/>
      <c r="G35" s="20"/>
      <c r="H35" s="20"/>
      <c r="I35" s="20">
        <f t="shared" si="3"/>
        <v>0</v>
      </c>
      <c r="J35" s="76">
        <f t="shared" si="2"/>
        <v>0</v>
      </c>
      <c r="K35" s="76"/>
      <c r="L35" s="76"/>
      <c r="M35" s="20"/>
    </row>
    <row r="36" spans="2:13" x14ac:dyDescent="0.4">
      <c r="B36" s="299"/>
      <c r="C36" s="300"/>
      <c r="D36" s="57"/>
      <c r="E36" s="32">
        <v>46022</v>
      </c>
      <c r="F36" s="20"/>
      <c r="G36" s="20"/>
      <c r="H36" s="20"/>
      <c r="I36" s="20">
        <f t="shared" si="3"/>
        <v>0</v>
      </c>
      <c r="J36" s="76">
        <f t="shared" si="2"/>
        <v>0</v>
      </c>
      <c r="K36" s="76" t="e">
        <f>SUM(I32:I36)/SUM(F32:F36)</f>
        <v>#DIV/0!</v>
      </c>
      <c r="L36" s="85" t="e">
        <f>XIRR(J32:J36,E32:E36)</f>
        <v>#NUM!</v>
      </c>
      <c r="M36" s="20"/>
    </row>
    <row r="37" spans="2:13" x14ac:dyDescent="0.4">
      <c r="B37" s="294" t="s">
        <v>96</v>
      </c>
      <c r="C37" s="295"/>
      <c r="D37" s="295"/>
      <c r="E37" s="296"/>
      <c r="F37" s="82">
        <f>SUM(F22:F36)</f>
        <v>0</v>
      </c>
      <c r="G37" s="82">
        <f>SUM(G22:G36)</f>
        <v>0</v>
      </c>
      <c r="H37" s="82">
        <f t="shared" ref="H37" si="4">SUM(H22:H36)</f>
        <v>0</v>
      </c>
      <c r="I37" s="82">
        <f>SUM(I22:I36)</f>
        <v>0</v>
      </c>
      <c r="J37" s="82">
        <f>SUM(J22:J36)</f>
        <v>0</v>
      </c>
      <c r="K37" s="83" t="e">
        <f>SUM(I37)/SUM(F37)</f>
        <v>#DIV/0!</v>
      </c>
      <c r="L37" s="84" t="e">
        <f>XIRR(J22:J36,E22:E36)</f>
        <v>#NUM!</v>
      </c>
      <c r="M37" s="84"/>
    </row>
    <row r="39" spans="2:13" x14ac:dyDescent="0.4">
      <c r="B39" s="297" t="s">
        <v>104</v>
      </c>
      <c r="C39" s="300" t="s">
        <v>121</v>
      </c>
      <c r="D39" s="57"/>
      <c r="E39" s="36"/>
      <c r="F39" s="20"/>
      <c r="G39" s="20"/>
      <c r="H39" s="20"/>
      <c r="I39" s="20">
        <f>G39+H39</f>
        <v>0</v>
      </c>
      <c r="J39" s="76">
        <f>G39+H39-F39</f>
        <v>0</v>
      </c>
      <c r="K39" s="76"/>
      <c r="L39" s="76"/>
      <c r="M39" s="20"/>
    </row>
    <row r="40" spans="2:13" x14ac:dyDescent="0.4">
      <c r="B40" s="298"/>
      <c r="C40" s="300"/>
      <c r="D40" s="57"/>
      <c r="E40" s="36"/>
      <c r="F40" s="20"/>
      <c r="G40" s="20"/>
      <c r="H40" s="20"/>
      <c r="I40" s="20">
        <f t="shared" ref="I40:I53" si="5">G40+H40</f>
        <v>0</v>
      </c>
      <c r="J40" s="76">
        <f t="shared" ref="J40:J52" si="6">G40+H40-F40</f>
        <v>0</v>
      </c>
      <c r="K40" s="76"/>
      <c r="L40" s="76"/>
      <c r="M40" s="20"/>
    </row>
    <row r="41" spans="2:13" x14ac:dyDescent="0.4">
      <c r="B41" s="298"/>
      <c r="C41" s="300"/>
      <c r="D41" s="57"/>
      <c r="E41" s="36"/>
      <c r="F41" s="20"/>
      <c r="G41" s="20"/>
      <c r="H41" s="20"/>
      <c r="I41" s="20">
        <f t="shared" si="5"/>
        <v>0</v>
      </c>
      <c r="J41" s="76">
        <f t="shared" si="6"/>
        <v>0</v>
      </c>
      <c r="K41" s="76"/>
      <c r="L41" s="76"/>
      <c r="M41" s="20"/>
    </row>
    <row r="42" spans="2:13" x14ac:dyDescent="0.4">
      <c r="B42" s="298"/>
      <c r="C42" s="300"/>
      <c r="D42" s="57"/>
      <c r="E42" s="36"/>
      <c r="F42" s="36"/>
      <c r="G42" s="20"/>
      <c r="H42" s="20"/>
      <c r="I42" s="20">
        <f t="shared" si="5"/>
        <v>0</v>
      </c>
      <c r="J42" s="76">
        <f t="shared" si="6"/>
        <v>0</v>
      </c>
      <c r="K42" s="76"/>
      <c r="L42" s="76"/>
      <c r="M42" s="20"/>
    </row>
    <row r="43" spans="2:13" x14ac:dyDescent="0.4">
      <c r="B43" s="298"/>
      <c r="C43" s="300"/>
      <c r="D43" s="57"/>
      <c r="E43" s="32">
        <v>46022</v>
      </c>
      <c r="F43" s="20"/>
      <c r="G43" s="20"/>
      <c r="H43" s="20"/>
      <c r="I43" s="20">
        <f t="shared" si="5"/>
        <v>0</v>
      </c>
      <c r="J43" s="76">
        <f t="shared" si="6"/>
        <v>0</v>
      </c>
      <c r="K43" s="76" t="e">
        <f>SUM(I39:I43)/SUM(F39:F43)</f>
        <v>#DIV/0!</v>
      </c>
      <c r="L43" s="85" t="e">
        <f>XIRR(J39:J43,E39:E43)</f>
        <v>#NUM!</v>
      </c>
      <c r="M43" s="37"/>
    </row>
    <row r="44" spans="2:13" x14ac:dyDescent="0.4">
      <c r="B44" s="298"/>
      <c r="C44" s="300" t="s">
        <v>122</v>
      </c>
      <c r="D44" s="57"/>
      <c r="E44" s="19"/>
      <c r="F44" s="20"/>
      <c r="G44" s="20"/>
      <c r="H44" s="20"/>
      <c r="I44" s="20">
        <f t="shared" si="5"/>
        <v>0</v>
      </c>
      <c r="J44" s="76">
        <f t="shared" si="6"/>
        <v>0</v>
      </c>
      <c r="K44" s="76"/>
      <c r="L44" s="76"/>
      <c r="M44" s="20"/>
    </row>
    <row r="45" spans="2:13" x14ac:dyDescent="0.4">
      <c r="B45" s="298"/>
      <c r="C45" s="300"/>
      <c r="D45" s="57"/>
      <c r="E45" s="19"/>
      <c r="F45" s="20"/>
      <c r="G45" s="20"/>
      <c r="H45" s="20"/>
      <c r="I45" s="20">
        <f t="shared" si="5"/>
        <v>0</v>
      </c>
      <c r="J45" s="76">
        <f t="shared" si="6"/>
        <v>0</v>
      </c>
      <c r="K45" s="76"/>
      <c r="L45" s="76"/>
      <c r="M45" s="20"/>
    </row>
    <row r="46" spans="2:13" x14ac:dyDescent="0.4">
      <c r="B46" s="298"/>
      <c r="C46" s="300"/>
      <c r="D46" s="57"/>
      <c r="E46" s="19"/>
      <c r="F46" s="20"/>
      <c r="G46" s="20"/>
      <c r="H46" s="20"/>
      <c r="I46" s="20">
        <f t="shared" si="5"/>
        <v>0</v>
      </c>
      <c r="J46" s="76">
        <f t="shared" si="6"/>
        <v>0</v>
      </c>
      <c r="K46" s="76"/>
      <c r="L46" s="76"/>
      <c r="M46" s="20"/>
    </row>
    <row r="47" spans="2:13" x14ac:dyDescent="0.4">
      <c r="B47" s="298"/>
      <c r="C47" s="300"/>
      <c r="D47" s="57"/>
      <c r="E47" s="19"/>
      <c r="F47" s="20"/>
      <c r="G47" s="20"/>
      <c r="H47" s="20"/>
      <c r="I47" s="20">
        <f t="shared" si="5"/>
        <v>0</v>
      </c>
      <c r="J47" s="76">
        <f t="shared" si="6"/>
        <v>0</v>
      </c>
      <c r="K47" s="76"/>
      <c r="L47" s="76"/>
      <c r="M47" s="20"/>
    </row>
    <row r="48" spans="2:13" x14ac:dyDescent="0.4">
      <c r="B48" s="298"/>
      <c r="C48" s="300"/>
      <c r="D48" s="57"/>
      <c r="E48" s="32">
        <v>46022</v>
      </c>
      <c r="F48" s="20"/>
      <c r="G48" s="20"/>
      <c r="H48" s="20"/>
      <c r="I48" s="20">
        <f t="shared" si="5"/>
        <v>0</v>
      </c>
      <c r="J48" s="76">
        <f t="shared" si="6"/>
        <v>0</v>
      </c>
      <c r="K48" s="76" t="e">
        <f>SUM(I44:I48)/SUM(F44:F48)</f>
        <v>#DIV/0!</v>
      </c>
      <c r="L48" s="85" t="e">
        <f>XIRR(J44:J48,E44:E48)</f>
        <v>#NUM!</v>
      </c>
      <c r="M48" s="20"/>
    </row>
    <row r="49" spans="2:13" x14ac:dyDescent="0.4">
      <c r="B49" s="298"/>
      <c r="C49" s="300" t="s">
        <v>123</v>
      </c>
      <c r="D49" s="57"/>
      <c r="E49" s="19"/>
      <c r="F49" s="20"/>
      <c r="G49" s="20"/>
      <c r="H49" s="20"/>
      <c r="I49" s="20">
        <f t="shared" si="5"/>
        <v>0</v>
      </c>
      <c r="J49" s="76">
        <f t="shared" si="6"/>
        <v>0</v>
      </c>
      <c r="K49" s="76"/>
      <c r="L49" s="76"/>
      <c r="M49" s="20"/>
    </row>
    <row r="50" spans="2:13" x14ac:dyDescent="0.4">
      <c r="B50" s="298"/>
      <c r="C50" s="300"/>
      <c r="D50" s="57"/>
      <c r="E50" s="19"/>
      <c r="F50" s="20"/>
      <c r="G50" s="20"/>
      <c r="H50" s="20"/>
      <c r="I50" s="20">
        <f t="shared" si="5"/>
        <v>0</v>
      </c>
      <c r="J50" s="76">
        <f t="shared" si="6"/>
        <v>0</v>
      </c>
      <c r="K50" s="76"/>
      <c r="L50" s="76"/>
      <c r="M50" s="20"/>
    </row>
    <row r="51" spans="2:13" x14ac:dyDescent="0.4">
      <c r="B51" s="298"/>
      <c r="C51" s="300"/>
      <c r="D51" s="57"/>
      <c r="E51" s="19"/>
      <c r="F51" s="20"/>
      <c r="G51" s="20"/>
      <c r="H51" s="20"/>
      <c r="I51" s="20">
        <f t="shared" si="5"/>
        <v>0</v>
      </c>
      <c r="J51" s="76">
        <f t="shared" si="6"/>
        <v>0</v>
      </c>
      <c r="K51" s="76"/>
      <c r="L51" s="76"/>
      <c r="M51" s="20"/>
    </row>
    <row r="52" spans="2:13" x14ac:dyDescent="0.4">
      <c r="B52" s="298"/>
      <c r="C52" s="300"/>
      <c r="D52" s="57"/>
      <c r="E52" s="19"/>
      <c r="F52" s="20"/>
      <c r="G52" s="20"/>
      <c r="H52" s="20"/>
      <c r="I52" s="20">
        <f t="shared" si="5"/>
        <v>0</v>
      </c>
      <c r="J52" s="76">
        <f t="shared" si="6"/>
        <v>0</v>
      </c>
      <c r="K52" s="76"/>
      <c r="L52" s="76"/>
      <c r="M52" s="20"/>
    </row>
    <row r="53" spans="2:13" x14ac:dyDescent="0.4">
      <c r="B53" s="299"/>
      <c r="C53" s="300"/>
      <c r="D53" s="57"/>
      <c r="E53" s="32">
        <v>46022</v>
      </c>
      <c r="F53" s="20"/>
      <c r="G53" s="20"/>
      <c r="H53" s="20"/>
      <c r="I53" s="20">
        <f t="shared" si="5"/>
        <v>0</v>
      </c>
      <c r="J53" s="76">
        <f>G53+H53-F53</f>
        <v>0</v>
      </c>
      <c r="K53" s="76" t="e">
        <f>SUM(I49:I53)/SUM(F49:F53)</f>
        <v>#DIV/0!</v>
      </c>
      <c r="L53" s="85" t="e">
        <f>XIRR(J49:J53,E49:E53)</f>
        <v>#NUM!</v>
      </c>
      <c r="M53" s="20"/>
    </row>
    <row r="54" spans="2:13" x14ac:dyDescent="0.4">
      <c r="B54" s="294" t="s">
        <v>96</v>
      </c>
      <c r="C54" s="295"/>
      <c r="D54" s="295"/>
      <c r="E54" s="296"/>
      <c r="F54" s="82">
        <f>SUM(F39:F53)</f>
        <v>0</v>
      </c>
      <c r="G54" s="82">
        <f>SUM(G39:G53)</f>
        <v>0</v>
      </c>
      <c r="H54" s="82">
        <f>SUM(H39:H53)</f>
        <v>0</v>
      </c>
      <c r="I54" s="82">
        <f>SUM(I39:I53)</f>
        <v>0</v>
      </c>
      <c r="J54" s="82">
        <f>SUM(J39:J53)</f>
        <v>0</v>
      </c>
      <c r="K54" s="83" t="e">
        <f>SUM(I54)/SUM(F54)</f>
        <v>#DIV/0!</v>
      </c>
      <c r="L54" s="84" t="e">
        <f>XIRR(J39:J53,E39:E53)</f>
        <v>#NUM!</v>
      </c>
      <c r="M54" s="84"/>
    </row>
  </sheetData>
  <mergeCells count="15">
    <mergeCell ref="B54:E54"/>
    <mergeCell ref="B5:B19"/>
    <mergeCell ref="C5:C9"/>
    <mergeCell ref="C10:C14"/>
    <mergeCell ref="C15:C19"/>
    <mergeCell ref="B20:E20"/>
    <mergeCell ref="B22:B36"/>
    <mergeCell ref="C22:C26"/>
    <mergeCell ref="C27:C31"/>
    <mergeCell ref="C32:C36"/>
    <mergeCell ref="B37:E37"/>
    <mergeCell ref="B39:B53"/>
    <mergeCell ref="C39:C43"/>
    <mergeCell ref="C44:C48"/>
    <mergeCell ref="C49:C53"/>
  </mergeCells>
  <phoneticPr fontId="1" type="noConversion"/>
  <pageMargins left="0.7" right="0.7" top="0.75" bottom="0.75" header="0.3" footer="0.3"/>
  <pageSetup paperSize="9" scale="5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2:W39"/>
  <sheetViews>
    <sheetView showGridLines="0" topLeftCell="E1" zoomScale="70" zoomScaleNormal="70" workbookViewId="0">
      <selection activeCell="O20" sqref="O20"/>
    </sheetView>
  </sheetViews>
  <sheetFormatPr defaultColWidth="9" defaultRowHeight="17.399999999999999" x14ac:dyDescent="0.4"/>
  <cols>
    <col min="1" max="1" width="3.59765625" style="13" customWidth="1"/>
    <col min="2" max="8" width="18.19921875" style="13" customWidth="1"/>
    <col min="9" max="9" width="10.59765625" style="13" bestFit="1" customWidth="1"/>
    <col min="10" max="11" width="26.09765625" style="13" bestFit="1" customWidth="1"/>
    <col min="12" max="12" width="28.19921875" style="13" bestFit="1" customWidth="1"/>
    <col min="13" max="13" width="56.19921875" style="13" customWidth="1"/>
    <col min="14" max="21" width="18.19921875" style="13" customWidth="1"/>
    <col min="22" max="22" width="9" style="13"/>
    <col min="23" max="23" width="13.69921875" style="13" customWidth="1"/>
    <col min="24" max="16384" width="9" style="13"/>
  </cols>
  <sheetData>
    <row r="2" spans="1:23" x14ac:dyDescent="0.4">
      <c r="B2" s="65" t="s">
        <v>322</v>
      </c>
    </row>
    <row r="3" spans="1:23" x14ac:dyDescent="0.4">
      <c r="B3" s="107" t="s">
        <v>380</v>
      </c>
    </row>
    <row r="4" spans="1:23" x14ac:dyDescent="0.4"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4"/>
      <c r="T4" s="14"/>
      <c r="U4" s="14"/>
      <c r="W4" s="64" t="s">
        <v>28</v>
      </c>
    </row>
    <row r="5" spans="1:23" ht="34.799999999999997" x14ac:dyDescent="0.4">
      <c r="B5" s="99" t="s">
        <v>233</v>
      </c>
      <c r="C5" s="100" t="s">
        <v>20</v>
      </c>
      <c r="D5" s="101" t="s">
        <v>29</v>
      </c>
      <c r="E5" s="101" t="s">
        <v>300</v>
      </c>
      <c r="F5" s="101" t="s">
        <v>30</v>
      </c>
      <c r="G5" s="100" t="s">
        <v>31</v>
      </c>
      <c r="H5" s="100" t="s">
        <v>99</v>
      </c>
      <c r="I5" s="100" t="s">
        <v>156</v>
      </c>
      <c r="J5" s="100" t="s">
        <v>90</v>
      </c>
      <c r="K5" s="100" t="s">
        <v>89</v>
      </c>
      <c r="L5" s="100" t="s">
        <v>83</v>
      </c>
      <c r="M5" s="102" t="s">
        <v>43</v>
      </c>
      <c r="N5" s="100" t="s">
        <v>84</v>
      </c>
      <c r="O5" s="100" t="s">
        <v>39</v>
      </c>
      <c r="P5" s="100" t="s">
        <v>25</v>
      </c>
      <c r="Q5" s="100" t="s">
        <v>100</v>
      </c>
      <c r="R5" s="100" t="s">
        <v>114</v>
      </c>
      <c r="S5" s="102" t="s">
        <v>52</v>
      </c>
      <c r="T5" s="102" t="s">
        <v>63</v>
      </c>
      <c r="U5" s="103" t="s">
        <v>295</v>
      </c>
      <c r="V5" s="102" t="s">
        <v>125</v>
      </c>
      <c r="W5" s="102" t="s">
        <v>361</v>
      </c>
    </row>
    <row r="6" spans="1:23" x14ac:dyDescent="0.4">
      <c r="B6" s="303" t="s">
        <v>107</v>
      </c>
      <c r="C6" s="75" t="s">
        <v>21</v>
      </c>
      <c r="D6" s="16" t="s">
        <v>33</v>
      </c>
      <c r="E6" s="16"/>
      <c r="F6" s="17" t="s">
        <v>51</v>
      </c>
      <c r="G6" s="32"/>
      <c r="H6" s="32"/>
      <c r="I6" s="32" t="s">
        <v>158</v>
      </c>
      <c r="J6" s="69">
        <f>SUM('4-(1). 현금흐름(운용인력 성과)'!F5:F9)</f>
        <v>100</v>
      </c>
      <c r="K6" s="69">
        <f>SUM('4-(1). 현금흐름(운용인력 성과)'!G5:G9)</f>
        <v>100</v>
      </c>
      <c r="L6" s="69">
        <f>SUM('4-(1). 현금흐름(운용인력 성과)'!H5:H9)</f>
        <v>0</v>
      </c>
      <c r="M6" s="78" t="s">
        <v>196</v>
      </c>
      <c r="N6" s="69">
        <f>K6+L6</f>
        <v>100</v>
      </c>
      <c r="O6" s="69">
        <f>'4-(1). 현금흐름(운용인력 성과)'!K9</f>
        <v>1</v>
      </c>
      <c r="P6" s="69" t="e">
        <f>'4-(1). 현금흐름(운용인력 성과)'!L9</f>
        <v>#NUM!</v>
      </c>
      <c r="Q6" s="78" t="s">
        <v>117</v>
      </c>
      <c r="R6" s="78"/>
      <c r="S6" s="78"/>
      <c r="T6" s="78"/>
      <c r="U6" s="78"/>
      <c r="V6" s="78" t="s">
        <v>124</v>
      </c>
      <c r="W6" s="222"/>
    </row>
    <row r="7" spans="1:23" x14ac:dyDescent="0.4">
      <c r="B7" s="303"/>
      <c r="C7" s="75" t="s">
        <v>21</v>
      </c>
      <c r="D7" s="17" t="s">
        <v>34</v>
      </c>
      <c r="E7" s="17"/>
      <c r="F7" s="17" t="s">
        <v>41</v>
      </c>
      <c r="G7" s="78"/>
      <c r="H7" s="78"/>
      <c r="I7" s="32" t="s">
        <v>97</v>
      </c>
      <c r="J7" s="69">
        <f>SUM('4-(1). 현금흐름(운용인력 성과)'!F10:F14)</f>
        <v>100</v>
      </c>
      <c r="K7" s="69">
        <f>SUM('4-(1). 현금흐름(운용인력 성과)'!G10:G14)</f>
        <v>50</v>
      </c>
      <c r="L7" s="69">
        <f>SUM('4-(1). 현금흐름(운용인력 성과)'!H10:H14)</f>
        <v>50</v>
      </c>
      <c r="M7" s="69" t="s">
        <v>364</v>
      </c>
      <c r="N7" s="69">
        <f t="shared" ref="N7:N18" si="0">K7+L7</f>
        <v>100</v>
      </c>
      <c r="O7" s="69">
        <f>'4-(1). 현금흐름(운용인력 성과)'!K14</f>
        <v>1</v>
      </c>
      <c r="P7" s="69">
        <f>'4-(1). 현금흐름(운용인력 성과)'!L14</f>
        <v>2.9802322387695314E-9</v>
      </c>
      <c r="Q7" s="78" t="s">
        <v>101</v>
      </c>
      <c r="R7" s="78"/>
      <c r="S7" s="78"/>
      <c r="T7" s="78"/>
      <c r="U7" s="78"/>
      <c r="V7" s="78" t="s">
        <v>126</v>
      </c>
      <c r="W7" s="222"/>
    </row>
    <row r="8" spans="1:23" x14ac:dyDescent="0.4">
      <c r="B8" s="303"/>
      <c r="C8" s="75" t="s">
        <v>21</v>
      </c>
      <c r="D8" s="16" t="s">
        <v>46</v>
      </c>
      <c r="E8" s="16"/>
      <c r="F8" s="79" t="s">
        <v>92</v>
      </c>
      <c r="G8" s="78"/>
      <c r="H8" s="78"/>
      <c r="I8" s="78" t="s">
        <v>98</v>
      </c>
      <c r="J8" s="69">
        <f>SUM('4-(1). 현금흐름(운용인력 성과)'!F15:F19)</f>
        <v>100</v>
      </c>
      <c r="K8" s="69">
        <f>SUM('4-(1). 현금흐름(운용인력 성과)'!G15:G19)</f>
        <v>0</v>
      </c>
      <c r="L8" s="69">
        <f>SUM('4-(1). 현금흐름(운용인력 성과)'!H15:H19)</f>
        <v>100</v>
      </c>
      <c r="M8" s="78" t="s">
        <v>362</v>
      </c>
      <c r="N8" s="69">
        <f t="shared" si="0"/>
        <v>100</v>
      </c>
      <c r="O8" s="69">
        <f>'4-(1). 현금흐름(운용인력 성과)'!K19</f>
        <v>1</v>
      </c>
      <c r="P8" s="69">
        <f>'4-(1). 현금흐름(운용인력 성과)'!L19</f>
        <v>2.9802322387695314E-9</v>
      </c>
      <c r="Q8" s="78"/>
      <c r="R8" s="78"/>
      <c r="S8" s="78"/>
      <c r="T8" s="78"/>
      <c r="U8" s="78"/>
      <c r="V8" s="78"/>
      <c r="W8" s="222"/>
    </row>
    <row r="9" spans="1:23" x14ac:dyDescent="0.4">
      <c r="B9" s="303"/>
      <c r="C9" s="75" t="s">
        <v>22</v>
      </c>
      <c r="D9" s="17" t="s">
        <v>35</v>
      </c>
      <c r="E9" s="17"/>
      <c r="F9" s="17"/>
      <c r="G9" s="78"/>
      <c r="H9" s="78"/>
      <c r="I9" s="78"/>
      <c r="J9" s="69">
        <f>SUM('4-(1). 현금흐름(운용인력 성과)'!F22:F26)</f>
        <v>0</v>
      </c>
      <c r="K9" s="69">
        <f>SUM('4-(1). 현금흐름(운용인력 성과)'!G22:G26)</f>
        <v>0</v>
      </c>
      <c r="L9" s="69">
        <f>SUM('4-(1). 현금흐름(운용인력 성과)'!H22:H26)</f>
        <v>0</v>
      </c>
      <c r="M9" s="78" t="s">
        <v>115</v>
      </c>
      <c r="N9" s="69">
        <f t="shared" si="0"/>
        <v>0</v>
      </c>
      <c r="O9" s="69"/>
      <c r="P9" s="69"/>
      <c r="Q9" s="78"/>
      <c r="R9" s="78"/>
      <c r="S9" s="78"/>
      <c r="T9" s="78"/>
      <c r="U9" s="78"/>
      <c r="V9" s="78"/>
      <c r="W9" s="222"/>
    </row>
    <row r="10" spans="1:23" x14ac:dyDescent="0.4">
      <c r="B10" s="303"/>
      <c r="C10" s="75" t="s">
        <v>22</v>
      </c>
      <c r="D10" s="16" t="s">
        <v>36</v>
      </c>
      <c r="E10" s="16"/>
      <c r="F10" s="17"/>
      <c r="G10" s="78"/>
      <c r="H10" s="78"/>
      <c r="I10" s="78"/>
      <c r="J10" s="69">
        <f>SUM('4-(1). 현금흐름(운용인력 성과)'!F27:F31)</f>
        <v>0</v>
      </c>
      <c r="K10" s="69">
        <f>SUM('4-(1). 현금흐름(운용인력 성과)'!G27:G31)</f>
        <v>0</v>
      </c>
      <c r="L10" s="69">
        <f>SUM('4-(1). 현금흐름(운용인력 성과)'!H27:H31)</f>
        <v>0</v>
      </c>
      <c r="M10" s="78" t="s">
        <v>363</v>
      </c>
      <c r="N10" s="69">
        <f t="shared" si="0"/>
        <v>0</v>
      </c>
      <c r="O10" s="69"/>
      <c r="P10" s="69"/>
      <c r="Q10" s="78"/>
      <c r="R10" s="78"/>
      <c r="S10" s="78"/>
      <c r="T10" s="78"/>
      <c r="U10" s="78"/>
      <c r="V10" s="78"/>
      <c r="W10" s="222"/>
    </row>
    <row r="11" spans="1:23" ht="16.95" customHeight="1" x14ac:dyDescent="0.4">
      <c r="B11" s="303"/>
      <c r="C11" s="75" t="s">
        <v>32</v>
      </c>
      <c r="D11" s="17" t="s">
        <v>37</v>
      </c>
      <c r="E11" s="17"/>
      <c r="F11" s="17"/>
      <c r="G11" s="78"/>
      <c r="H11" s="78"/>
      <c r="I11" s="78"/>
      <c r="J11" s="69">
        <f>SUM('4-(1). 현금흐름(운용인력 성과)'!G32:G36)</f>
        <v>0</v>
      </c>
      <c r="K11" s="69">
        <f>SUM('4-(1). 현금흐름(운용인력 성과)'!H32:H36)</f>
        <v>0</v>
      </c>
      <c r="L11" s="69">
        <f>SUM('4-(1). 현금흐름(운용인력 성과)'!I32:I36)</f>
        <v>0</v>
      </c>
      <c r="M11" s="78" t="s">
        <v>116</v>
      </c>
      <c r="N11" s="69">
        <f t="shared" si="0"/>
        <v>0</v>
      </c>
      <c r="O11" s="69"/>
      <c r="P11" s="69"/>
      <c r="Q11" s="78"/>
      <c r="R11" s="78"/>
      <c r="S11" s="78"/>
      <c r="T11" s="78"/>
      <c r="U11" s="78"/>
      <c r="V11" s="78"/>
      <c r="W11" s="222"/>
    </row>
    <row r="12" spans="1:23" x14ac:dyDescent="0.4">
      <c r="A12" s="63"/>
      <c r="B12" s="219"/>
      <c r="C12" s="220"/>
      <c r="D12" s="228"/>
      <c r="E12" s="228" t="s">
        <v>393</v>
      </c>
      <c r="F12" s="228"/>
      <c r="G12" s="220"/>
      <c r="H12" s="220"/>
      <c r="I12" s="221"/>
      <c r="J12" s="227">
        <f>SUM(J6:J11)</f>
        <v>300</v>
      </c>
      <c r="K12" s="227">
        <f t="shared" ref="K12:L12" si="1">SUM(K6:K11)</f>
        <v>150</v>
      </c>
      <c r="L12" s="227">
        <f t="shared" si="1"/>
        <v>150</v>
      </c>
      <c r="M12" s="227"/>
      <c r="N12" s="227"/>
      <c r="O12" s="227">
        <f>SUMPRODUCT(O6:O11,J6:J11)/SUM(J6:J11)</f>
        <v>1</v>
      </c>
      <c r="P12" s="227" t="e">
        <f>SUMPRODUCT(P6:P11,J6:J11)/SUM(J6:J11)</f>
        <v>#NUM!</v>
      </c>
      <c r="Q12" s="227"/>
      <c r="R12" s="227"/>
      <c r="S12" s="227"/>
      <c r="T12" s="227"/>
      <c r="U12" s="227"/>
      <c r="V12" s="227"/>
      <c r="W12" s="227"/>
    </row>
    <row r="13" spans="1:23" x14ac:dyDescent="0.4">
      <c r="B13" s="303" t="s">
        <v>108</v>
      </c>
      <c r="C13" s="75"/>
      <c r="D13" s="16"/>
      <c r="E13" s="16"/>
      <c r="F13" s="17"/>
      <c r="G13" s="78"/>
      <c r="H13" s="78"/>
      <c r="I13" s="78"/>
      <c r="J13" s="69"/>
      <c r="K13" s="69"/>
      <c r="L13" s="69"/>
      <c r="M13" s="78"/>
      <c r="N13" s="69">
        <f t="shared" si="0"/>
        <v>0</v>
      </c>
      <c r="O13" s="69"/>
      <c r="P13" s="69"/>
      <c r="Q13" s="78"/>
      <c r="R13" s="78"/>
      <c r="S13" s="78"/>
      <c r="T13" s="78"/>
      <c r="U13" s="78"/>
      <c r="V13" s="78"/>
      <c r="W13" s="222"/>
    </row>
    <row r="14" spans="1:23" x14ac:dyDescent="0.4">
      <c r="B14" s="303"/>
      <c r="C14" s="75"/>
      <c r="D14" s="17"/>
      <c r="E14" s="17"/>
      <c r="F14" s="17"/>
      <c r="G14" s="78"/>
      <c r="H14" s="78"/>
      <c r="I14" s="78"/>
      <c r="J14" s="69"/>
      <c r="K14" s="69"/>
      <c r="L14" s="69"/>
      <c r="M14" s="78"/>
      <c r="N14" s="69">
        <f t="shared" si="0"/>
        <v>0</v>
      </c>
      <c r="O14" s="69"/>
      <c r="P14" s="69"/>
      <c r="Q14" s="78"/>
      <c r="R14" s="78"/>
      <c r="S14" s="78"/>
      <c r="T14" s="78"/>
      <c r="U14" s="78"/>
      <c r="V14" s="78"/>
      <c r="W14" s="222"/>
    </row>
    <row r="15" spans="1:23" x14ac:dyDescent="0.4">
      <c r="B15" s="303"/>
      <c r="C15" s="75"/>
      <c r="D15" s="16"/>
      <c r="E15" s="16"/>
      <c r="F15" s="17"/>
      <c r="G15" s="78"/>
      <c r="H15" s="78"/>
      <c r="I15" s="78"/>
      <c r="J15" s="69"/>
      <c r="K15" s="69"/>
      <c r="L15" s="69"/>
      <c r="M15" s="78"/>
      <c r="N15" s="69">
        <f t="shared" si="0"/>
        <v>0</v>
      </c>
      <c r="O15" s="69"/>
      <c r="P15" s="69"/>
      <c r="Q15" s="78"/>
      <c r="R15" s="78"/>
      <c r="S15" s="78"/>
      <c r="T15" s="78"/>
      <c r="U15" s="78"/>
      <c r="V15" s="78"/>
      <c r="W15" s="222"/>
    </row>
    <row r="16" spans="1:23" x14ac:dyDescent="0.4">
      <c r="B16" s="303"/>
      <c r="C16" s="75"/>
      <c r="D16" s="16"/>
      <c r="E16" s="16"/>
      <c r="F16" s="17"/>
      <c r="G16" s="78"/>
      <c r="H16" s="78"/>
      <c r="I16" s="78"/>
      <c r="J16" s="69"/>
      <c r="K16" s="69"/>
      <c r="L16" s="69"/>
      <c r="M16" s="78"/>
      <c r="N16" s="69">
        <f>K16+L16</f>
        <v>0</v>
      </c>
      <c r="O16" s="69"/>
      <c r="P16" s="69"/>
      <c r="Q16" s="78"/>
      <c r="R16" s="78"/>
      <c r="S16" s="78"/>
      <c r="T16" s="78"/>
      <c r="U16" s="78"/>
      <c r="V16" s="78"/>
      <c r="W16" s="222"/>
    </row>
    <row r="17" spans="1:23" x14ac:dyDescent="0.4">
      <c r="B17" s="303"/>
      <c r="C17" s="75"/>
      <c r="D17" s="16"/>
      <c r="E17" s="16"/>
      <c r="F17" s="17"/>
      <c r="G17" s="78"/>
      <c r="H17" s="78"/>
      <c r="I17" s="78"/>
      <c r="J17" s="69"/>
      <c r="K17" s="69"/>
      <c r="L17" s="69"/>
      <c r="M17" s="78"/>
      <c r="N17" s="69">
        <f t="shared" si="0"/>
        <v>0</v>
      </c>
      <c r="O17" s="69"/>
      <c r="P17" s="69"/>
      <c r="Q17" s="78"/>
      <c r="R17" s="78"/>
      <c r="S17" s="78"/>
      <c r="T17" s="78"/>
      <c r="U17" s="78"/>
      <c r="V17" s="78"/>
      <c r="W17" s="222"/>
    </row>
    <row r="18" spans="1:23" x14ac:dyDescent="0.4">
      <c r="B18" s="303"/>
      <c r="C18" s="78"/>
      <c r="D18" s="16"/>
      <c r="E18" s="16"/>
      <c r="F18" s="17"/>
      <c r="G18" s="78"/>
      <c r="H18" s="78"/>
      <c r="I18" s="78"/>
      <c r="J18" s="69"/>
      <c r="K18" s="69"/>
      <c r="L18" s="69"/>
      <c r="M18" s="78"/>
      <c r="N18" s="69">
        <f t="shared" si="0"/>
        <v>0</v>
      </c>
      <c r="O18" s="69"/>
      <c r="P18" s="69"/>
      <c r="Q18" s="78"/>
      <c r="R18" s="78"/>
      <c r="S18" s="78"/>
      <c r="T18" s="78"/>
      <c r="U18" s="78"/>
      <c r="V18" s="78"/>
      <c r="W18" s="222"/>
    </row>
    <row r="19" spans="1:23" x14ac:dyDescent="0.4">
      <c r="B19" s="219"/>
      <c r="C19" s="220"/>
      <c r="D19" s="228"/>
      <c r="E19" s="228" t="s">
        <v>393</v>
      </c>
      <c r="F19" s="228"/>
      <c r="G19" s="220"/>
      <c r="H19" s="220"/>
      <c r="I19" s="221"/>
      <c r="J19" s="227">
        <f>SUM(J13:J18)</f>
        <v>0</v>
      </c>
      <c r="K19" s="227">
        <f t="shared" ref="K19:L19" si="2">SUM(K13:K18)</f>
        <v>0</v>
      </c>
      <c r="L19" s="227">
        <f t="shared" si="2"/>
        <v>0</v>
      </c>
      <c r="M19" s="227"/>
      <c r="N19" s="227"/>
      <c r="O19" s="227" t="e">
        <f>SUMPRODUCT(O13:O18,J13:J18)/SUM(J13:J18)</f>
        <v>#DIV/0!</v>
      </c>
      <c r="P19" s="227" t="e">
        <f>SUMPRODUCT(P13:P18,J13:J18)/SUM(J13:J18)</f>
        <v>#DIV/0!</v>
      </c>
      <c r="Q19" s="227"/>
      <c r="R19" s="227"/>
      <c r="S19" s="227"/>
      <c r="T19" s="227"/>
      <c r="U19" s="227"/>
      <c r="V19" s="227"/>
      <c r="W19" s="227"/>
    </row>
    <row r="20" spans="1:23" x14ac:dyDescent="0.4">
      <c r="B20" s="235"/>
      <c r="C20" s="236"/>
      <c r="D20" s="228"/>
      <c r="E20" s="228" t="s">
        <v>27</v>
      </c>
      <c r="F20" s="228"/>
      <c r="G20" s="236"/>
      <c r="H20" s="236"/>
      <c r="I20" s="237"/>
      <c r="J20" s="227">
        <f>+J12+J19</f>
        <v>300</v>
      </c>
      <c r="K20" s="227">
        <f>+K12+K19</f>
        <v>150</v>
      </c>
      <c r="L20" s="227">
        <f>+L12+L19</f>
        <v>150</v>
      </c>
      <c r="M20" s="227"/>
      <c r="N20" s="227"/>
      <c r="O20" s="227" t="e">
        <f>(O12*J12+O19*J19)/J20</f>
        <v>#DIV/0!</v>
      </c>
      <c r="P20" s="227" t="e">
        <f>(P12*J12+P19*J19)/J20</f>
        <v>#NUM!</v>
      </c>
      <c r="Q20" s="227"/>
      <c r="R20" s="227"/>
      <c r="S20" s="227"/>
      <c r="T20" s="227"/>
      <c r="U20" s="227"/>
      <c r="V20" s="227"/>
      <c r="W20" s="227"/>
    </row>
    <row r="22" spans="1:23" x14ac:dyDescent="0.4">
      <c r="B22" s="107" t="s">
        <v>379</v>
      </c>
    </row>
    <row r="23" spans="1:23" x14ac:dyDescent="0.4"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4"/>
      <c r="T23" s="14"/>
      <c r="U23" s="14"/>
      <c r="W23" s="64" t="s">
        <v>28</v>
      </c>
    </row>
    <row r="24" spans="1:23" ht="34.799999999999997" x14ac:dyDescent="0.4">
      <c r="B24" s="99" t="s">
        <v>1</v>
      </c>
      <c r="C24" s="100" t="s">
        <v>20</v>
      </c>
      <c r="D24" s="101" t="s">
        <v>29</v>
      </c>
      <c r="E24" s="101" t="s">
        <v>300</v>
      </c>
      <c r="F24" s="101" t="s">
        <v>30</v>
      </c>
      <c r="G24" s="100" t="s">
        <v>31</v>
      </c>
      <c r="H24" s="100" t="s">
        <v>99</v>
      </c>
      <c r="I24" s="100" t="s">
        <v>156</v>
      </c>
      <c r="J24" s="100" t="s">
        <v>90</v>
      </c>
      <c r="K24" s="100" t="s">
        <v>89</v>
      </c>
      <c r="L24" s="100" t="s">
        <v>83</v>
      </c>
      <c r="M24" s="102" t="s">
        <v>43</v>
      </c>
      <c r="N24" s="100" t="s">
        <v>84</v>
      </c>
      <c r="O24" s="100" t="s">
        <v>39</v>
      </c>
      <c r="P24" s="100" t="s">
        <v>25</v>
      </c>
      <c r="Q24" s="100" t="s">
        <v>100</v>
      </c>
      <c r="R24" s="100" t="s">
        <v>114</v>
      </c>
      <c r="S24" s="102" t="s">
        <v>52</v>
      </c>
      <c r="T24" s="102" t="s">
        <v>63</v>
      </c>
      <c r="U24" s="103" t="s">
        <v>295</v>
      </c>
      <c r="V24" s="102" t="s">
        <v>125</v>
      </c>
      <c r="W24" s="102" t="s">
        <v>361</v>
      </c>
    </row>
    <row r="25" spans="1:23" x14ac:dyDescent="0.4">
      <c r="B25" s="303" t="s">
        <v>107</v>
      </c>
      <c r="C25" s="75" t="s">
        <v>230</v>
      </c>
      <c r="D25" s="16" t="s">
        <v>376</v>
      </c>
      <c r="E25" s="16"/>
      <c r="F25" s="17" t="s">
        <v>51</v>
      </c>
      <c r="G25" s="32"/>
      <c r="H25" s="32"/>
      <c r="I25" s="32" t="s">
        <v>158</v>
      </c>
      <c r="J25" s="69">
        <f>SUM('4-(1). 현금흐름(운용인력 성과)'!F61:F65)</f>
        <v>100</v>
      </c>
      <c r="K25" s="69">
        <f>SUM('4-(1). 현금흐름(운용인력 성과)'!G61:G65)</f>
        <v>100</v>
      </c>
      <c r="L25" s="69">
        <f>SUM('4-(1). 현금흐름(운용인력 성과)'!H61:H65)</f>
        <v>0</v>
      </c>
      <c r="M25" s="232" t="s">
        <v>158</v>
      </c>
      <c r="N25" s="69">
        <f>K25+L25</f>
        <v>100</v>
      </c>
      <c r="O25" s="69">
        <f>'4-(1). 현금흐름(운용인력 성과)'!K28</f>
        <v>0</v>
      </c>
      <c r="P25" s="69" t="e">
        <f>'4-(1). 현금흐름(운용인력 성과)'!L65</f>
        <v>#NUM!</v>
      </c>
      <c r="Q25" s="232" t="s">
        <v>117</v>
      </c>
      <c r="R25" s="232"/>
      <c r="S25" s="232"/>
      <c r="T25" s="232"/>
      <c r="U25" s="232"/>
      <c r="V25" s="232" t="s">
        <v>124</v>
      </c>
      <c r="W25" s="232"/>
    </row>
    <row r="26" spans="1:23" x14ac:dyDescent="0.4">
      <c r="B26" s="303"/>
      <c r="C26" s="75" t="s">
        <v>230</v>
      </c>
      <c r="D26" s="17" t="s">
        <v>377</v>
      </c>
      <c r="E26" s="17"/>
      <c r="F26" s="17" t="s">
        <v>41</v>
      </c>
      <c r="G26" s="232"/>
      <c r="H26" s="232"/>
      <c r="I26" s="32" t="s">
        <v>97</v>
      </c>
      <c r="J26" s="69">
        <f>SUM('4-(1). 현금흐름(운용인력 성과)'!F66:F70)</f>
        <v>100</v>
      </c>
      <c r="K26" s="69">
        <f>SUM('4-(1). 현금흐름(운용인력 성과)'!G66:G70)</f>
        <v>50</v>
      </c>
      <c r="L26" s="69">
        <f>SUM('4-(1). 현금흐름(운용인력 성과)'!H66:H70)</f>
        <v>50</v>
      </c>
      <c r="M26" s="69" t="s">
        <v>364</v>
      </c>
      <c r="N26" s="69">
        <f t="shared" ref="N26:N30" si="3">K26+L26</f>
        <v>100</v>
      </c>
      <c r="O26" s="69">
        <f>'4-(1). 현금흐름(운용인력 성과)'!K33</f>
        <v>0</v>
      </c>
      <c r="P26" s="69">
        <f>'4-(1). 현금흐름(운용인력 성과)'!L70</f>
        <v>2.9802322387695314E-9</v>
      </c>
      <c r="Q26" s="232" t="s">
        <v>73</v>
      </c>
      <c r="R26" s="232"/>
      <c r="S26" s="232"/>
      <c r="T26" s="232"/>
      <c r="U26" s="232"/>
      <c r="V26" s="232" t="s">
        <v>126</v>
      </c>
      <c r="W26" s="232"/>
    </row>
    <row r="27" spans="1:23" x14ac:dyDescent="0.4">
      <c r="B27" s="303"/>
      <c r="C27" s="75" t="s">
        <v>230</v>
      </c>
      <c r="D27" s="16" t="s">
        <v>378</v>
      </c>
      <c r="E27" s="16"/>
      <c r="F27" s="233" t="s">
        <v>92</v>
      </c>
      <c r="G27" s="232"/>
      <c r="H27" s="232"/>
      <c r="I27" s="232" t="s">
        <v>98</v>
      </c>
      <c r="J27" s="69">
        <f>SUM('4-(1). 현금흐름(운용인력 성과)'!F71:F75)</f>
        <v>100</v>
      </c>
      <c r="K27" s="69">
        <f>SUM('4-(1). 현금흐름(운용인력 성과)'!G71:G75)</f>
        <v>0</v>
      </c>
      <c r="L27" s="69">
        <f>SUM('4-(1). 현금흐름(운용인력 성과)'!H71:H75)</f>
        <v>100</v>
      </c>
      <c r="M27" s="232" t="s">
        <v>362</v>
      </c>
      <c r="N27" s="69">
        <f t="shared" si="3"/>
        <v>100</v>
      </c>
      <c r="O27" s="69">
        <f>'4-(1). 현금흐름(운용인력 성과)'!K38</f>
        <v>0</v>
      </c>
      <c r="P27" s="69">
        <f>'4-(1). 현금흐름(운용인력 성과)'!L75</f>
        <v>2.9802322387695314E-9</v>
      </c>
      <c r="Q27" s="232"/>
      <c r="R27" s="232"/>
      <c r="S27" s="232"/>
      <c r="T27" s="232"/>
      <c r="U27" s="232"/>
      <c r="V27" s="232"/>
      <c r="W27" s="232"/>
    </row>
    <row r="28" spans="1:23" x14ac:dyDescent="0.4">
      <c r="B28" s="303"/>
      <c r="C28" s="75"/>
      <c r="D28" s="17"/>
      <c r="E28" s="17"/>
      <c r="F28" s="17"/>
      <c r="G28" s="232"/>
      <c r="H28" s="232"/>
      <c r="I28" s="232"/>
      <c r="J28" s="69">
        <f>SUM('4-(1). 현금흐름(운용인력 성과)'!F41:F45)</f>
        <v>0</v>
      </c>
      <c r="K28" s="69">
        <f>SUM('4-(1). 현금흐름(운용인력 성과)'!G41:G45)</f>
        <v>0</v>
      </c>
      <c r="L28" s="69">
        <f>SUM('4-(1). 현금흐름(운용인력 성과)'!H41:H45)</f>
        <v>0</v>
      </c>
      <c r="M28" s="232" t="s">
        <v>115</v>
      </c>
      <c r="N28" s="69">
        <f t="shared" si="3"/>
        <v>0</v>
      </c>
      <c r="O28" s="69"/>
      <c r="P28" s="69"/>
      <c r="Q28" s="232"/>
      <c r="R28" s="232"/>
      <c r="S28" s="232"/>
      <c r="T28" s="232"/>
      <c r="U28" s="232"/>
      <c r="V28" s="232"/>
      <c r="W28" s="232"/>
    </row>
    <row r="29" spans="1:23" x14ac:dyDescent="0.4">
      <c r="B29" s="303"/>
      <c r="C29" s="75"/>
      <c r="D29" s="16"/>
      <c r="E29" s="16"/>
      <c r="F29" s="17"/>
      <c r="G29" s="232"/>
      <c r="H29" s="232"/>
      <c r="I29" s="232"/>
      <c r="J29" s="69">
        <f>SUM('4-(1). 현금흐름(운용인력 성과)'!F46:F50)</f>
        <v>0</v>
      </c>
      <c r="K29" s="69">
        <f>SUM('4-(1). 현금흐름(운용인력 성과)'!G46:G50)</f>
        <v>0</v>
      </c>
      <c r="L29" s="69">
        <f>SUM('4-(1). 현금흐름(운용인력 성과)'!H46:H50)</f>
        <v>0</v>
      </c>
      <c r="M29" s="232" t="s">
        <v>363</v>
      </c>
      <c r="N29" s="69">
        <f t="shared" si="3"/>
        <v>0</v>
      </c>
      <c r="O29" s="69"/>
      <c r="P29" s="69"/>
      <c r="Q29" s="232"/>
      <c r="R29" s="232"/>
      <c r="S29" s="232"/>
      <c r="T29" s="232"/>
      <c r="U29" s="232"/>
      <c r="V29" s="232"/>
      <c r="W29" s="232"/>
    </row>
    <row r="30" spans="1:23" x14ac:dyDescent="0.4">
      <c r="B30" s="303"/>
      <c r="C30" s="75"/>
      <c r="D30" s="17"/>
      <c r="E30" s="17"/>
      <c r="F30" s="17"/>
      <c r="G30" s="232"/>
      <c r="H30" s="232"/>
      <c r="I30" s="232"/>
      <c r="J30" s="69">
        <f>SUM('4-(1). 현금흐름(운용인력 성과)'!G51:G55)</f>
        <v>0</v>
      </c>
      <c r="K30" s="69">
        <f>SUM('4-(1). 현금흐름(운용인력 성과)'!H51:H55)</f>
        <v>0</v>
      </c>
      <c r="L30" s="69">
        <f>SUM('4-(1). 현금흐름(운용인력 성과)'!I51:I55)</f>
        <v>0</v>
      </c>
      <c r="M30" s="232" t="s">
        <v>116</v>
      </c>
      <c r="N30" s="69">
        <f t="shared" si="3"/>
        <v>0</v>
      </c>
      <c r="O30" s="69"/>
      <c r="P30" s="69"/>
      <c r="Q30" s="232"/>
      <c r="R30" s="232"/>
      <c r="S30" s="232"/>
      <c r="T30" s="232"/>
      <c r="U30" s="232"/>
      <c r="V30" s="232"/>
      <c r="W30" s="232"/>
    </row>
    <row r="31" spans="1:23" x14ac:dyDescent="0.4">
      <c r="A31" s="63"/>
      <c r="B31" s="229"/>
      <c r="C31" s="230"/>
      <c r="D31" s="228"/>
      <c r="E31" s="228" t="s">
        <v>393</v>
      </c>
      <c r="F31" s="228"/>
      <c r="G31" s="230"/>
      <c r="H31" s="230"/>
      <c r="I31" s="231"/>
      <c r="J31" s="227"/>
      <c r="K31" s="227"/>
      <c r="L31" s="227"/>
      <c r="M31" s="227"/>
      <c r="N31" s="227"/>
      <c r="O31" s="227">
        <f>SUMPRODUCT(O25:O30,J25:J30)/SUM(J25:J30)</f>
        <v>0</v>
      </c>
      <c r="P31" s="227" t="e">
        <f>SUMPRODUCT(P25:P30,J25:J30)/SUM(J25:J30)</f>
        <v>#NUM!</v>
      </c>
      <c r="Q31" s="227"/>
      <c r="R31" s="227"/>
      <c r="S31" s="227"/>
      <c r="T31" s="227"/>
      <c r="U31" s="227"/>
      <c r="V31" s="227"/>
      <c r="W31" s="227"/>
    </row>
    <row r="32" spans="1:23" x14ac:dyDescent="0.4">
      <c r="B32" s="303" t="s">
        <v>108</v>
      </c>
      <c r="C32" s="75"/>
      <c r="D32" s="16"/>
      <c r="E32" s="16"/>
      <c r="F32" s="17"/>
      <c r="G32" s="232"/>
      <c r="H32" s="232"/>
      <c r="I32" s="232"/>
      <c r="J32" s="69"/>
      <c r="K32" s="69"/>
      <c r="L32" s="69"/>
      <c r="M32" s="232"/>
      <c r="N32" s="69">
        <f t="shared" ref="N32:N34" si="4">K32+L32</f>
        <v>0</v>
      </c>
      <c r="O32" s="69"/>
      <c r="P32" s="69"/>
      <c r="Q32" s="232"/>
      <c r="R32" s="232"/>
      <c r="S32" s="232"/>
      <c r="T32" s="232"/>
      <c r="U32" s="232"/>
      <c r="V32" s="232"/>
      <c r="W32" s="232"/>
    </row>
    <row r="33" spans="2:23" x14ac:dyDescent="0.4">
      <c r="B33" s="303"/>
      <c r="C33" s="75"/>
      <c r="D33" s="17"/>
      <c r="E33" s="17"/>
      <c r="F33" s="17"/>
      <c r="G33" s="232"/>
      <c r="H33" s="232"/>
      <c r="I33" s="232"/>
      <c r="J33" s="69"/>
      <c r="K33" s="69"/>
      <c r="L33" s="69"/>
      <c r="M33" s="232"/>
      <c r="N33" s="69">
        <f t="shared" si="4"/>
        <v>0</v>
      </c>
      <c r="O33" s="69"/>
      <c r="P33" s="69"/>
      <c r="Q33" s="232"/>
      <c r="R33" s="232"/>
      <c r="S33" s="232"/>
      <c r="T33" s="232"/>
      <c r="U33" s="232"/>
      <c r="V33" s="232"/>
      <c r="W33" s="232"/>
    </row>
    <row r="34" spans="2:23" x14ac:dyDescent="0.4">
      <c r="B34" s="303"/>
      <c r="C34" s="75"/>
      <c r="D34" s="16"/>
      <c r="E34" s="16"/>
      <c r="F34" s="17"/>
      <c r="G34" s="232"/>
      <c r="H34" s="232"/>
      <c r="I34" s="232"/>
      <c r="J34" s="69"/>
      <c r="K34" s="69"/>
      <c r="L34" s="69"/>
      <c r="M34" s="232"/>
      <c r="N34" s="69">
        <f t="shared" si="4"/>
        <v>0</v>
      </c>
      <c r="O34" s="69"/>
      <c r="P34" s="69"/>
      <c r="Q34" s="232"/>
      <c r="R34" s="232"/>
      <c r="S34" s="232"/>
      <c r="T34" s="232"/>
      <c r="U34" s="232"/>
      <c r="V34" s="232"/>
      <c r="W34" s="232"/>
    </row>
    <row r="35" spans="2:23" x14ac:dyDescent="0.4">
      <c r="B35" s="303"/>
      <c r="C35" s="75"/>
      <c r="D35" s="16"/>
      <c r="E35" s="16"/>
      <c r="F35" s="17"/>
      <c r="G35" s="232"/>
      <c r="H35" s="232"/>
      <c r="I35" s="232"/>
      <c r="J35" s="69"/>
      <c r="K35" s="69"/>
      <c r="L35" s="69"/>
      <c r="M35" s="232"/>
      <c r="N35" s="69">
        <f>K35+L35</f>
        <v>0</v>
      </c>
      <c r="O35" s="69"/>
      <c r="P35" s="69"/>
      <c r="Q35" s="232"/>
      <c r="R35" s="232"/>
      <c r="S35" s="232"/>
      <c r="T35" s="232"/>
      <c r="U35" s="232"/>
      <c r="V35" s="232"/>
      <c r="W35" s="232"/>
    </row>
    <row r="36" spans="2:23" x14ac:dyDescent="0.4">
      <c r="B36" s="303"/>
      <c r="C36" s="75"/>
      <c r="D36" s="16"/>
      <c r="E36" s="16"/>
      <c r="F36" s="17"/>
      <c r="G36" s="232"/>
      <c r="H36" s="232"/>
      <c r="I36" s="232"/>
      <c r="J36" s="69"/>
      <c r="K36" s="69"/>
      <c r="L36" s="69"/>
      <c r="M36" s="232"/>
      <c r="N36" s="69">
        <f t="shared" ref="N36:N37" si="5">K36+L36</f>
        <v>0</v>
      </c>
      <c r="O36" s="69"/>
      <c r="P36" s="69"/>
      <c r="Q36" s="232"/>
      <c r="R36" s="232"/>
      <c r="S36" s="232"/>
      <c r="T36" s="232"/>
      <c r="U36" s="232"/>
      <c r="V36" s="232"/>
      <c r="W36" s="232"/>
    </row>
    <row r="37" spans="2:23" x14ac:dyDescent="0.4">
      <c r="B37" s="303"/>
      <c r="C37" s="232"/>
      <c r="D37" s="16"/>
      <c r="E37" s="16"/>
      <c r="F37" s="17"/>
      <c r="G37" s="232"/>
      <c r="H37" s="232"/>
      <c r="I37" s="232"/>
      <c r="J37" s="69"/>
      <c r="K37" s="69"/>
      <c r="L37" s="69"/>
      <c r="M37" s="232"/>
      <c r="N37" s="69">
        <f t="shared" si="5"/>
        <v>0</v>
      </c>
      <c r="O37" s="69"/>
      <c r="P37" s="69"/>
      <c r="Q37" s="232"/>
      <c r="R37" s="232"/>
      <c r="S37" s="232"/>
      <c r="T37" s="232"/>
      <c r="U37" s="232"/>
      <c r="V37" s="232"/>
      <c r="W37" s="232"/>
    </row>
    <row r="38" spans="2:23" x14ac:dyDescent="0.4">
      <c r="B38" s="229"/>
      <c r="C38" s="230"/>
      <c r="D38" s="228"/>
      <c r="E38" s="228" t="s">
        <v>393</v>
      </c>
      <c r="F38" s="228"/>
      <c r="G38" s="230"/>
      <c r="H38" s="230"/>
      <c r="I38" s="231"/>
      <c r="J38" s="227">
        <f>SUM(J32:J37)</f>
        <v>0</v>
      </c>
      <c r="K38" s="227">
        <f t="shared" ref="K38" si="6">SUM(K32:K37)</f>
        <v>0</v>
      </c>
      <c r="L38" s="227">
        <f t="shared" ref="L38" si="7">SUM(L32:L37)</f>
        <v>0</v>
      </c>
      <c r="M38" s="227"/>
      <c r="N38" s="227"/>
      <c r="O38" s="227" t="e">
        <f>SUMPRODUCT(O32:O37,J32:J37)/SUM(J32:J37)</f>
        <v>#DIV/0!</v>
      </c>
      <c r="P38" s="227" t="e">
        <f>SUMPRODUCT(P32:P37,J32:J37)/SUM(J32:J37)</f>
        <v>#DIV/0!</v>
      </c>
      <c r="Q38" s="227"/>
      <c r="R38" s="227"/>
      <c r="S38" s="227"/>
      <c r="T38" s="227"/>
      <c r="U38" s="227"/>
      <c r="V38" s="227"/>
      <c r="W38" s="227"/>
    </row>
    <row r="39" spans="2:23" x14ac:dyDescent="0.4">
      <c r="B39" s="235"/>
      <c r="C39" s="236"/>
      <c r="D39" s="228"/>
      <c r="E39" s="228" t="s">
        <v>27</v>
      </c>
      <c r="F39" s="228"/>
      <c r="G39" s="236"/>
      <c r="H39" s="236"/>
      <c r="I39" s="237"/>
      <c r="J39" s="227">
        <f>+J31+J38</f>
        <v>0</v>
      </c>
      <c r="K39" s="227">
        <f>+K31+K38</f>
        <v>0</v>
      </c>
      <c r="L39" s="227">
        <f>+L31+L38</f>
        <v>0</v>
      </c>
      <c r="M39" s="227"/>
      <c r="N39" s="227">
        <f>+N31+N38</f>
        <v>0</v>
      </c>
      <c r="O39" s="227" t="e">
        <f>(O31*J31+O38*J38)/J39</f>
        <v>#DIV/0!</v>
      </c>
      <c r="P39" s="227" t="e">
        <f>(P31*J31+P38*J38)/J39</f>
        <v>#NUM!</v>
      </c>
      <c r="Q39" s="227"/>
      <c r="R39" s="227"/>
      <c r="S39" s="227"/>
      <c r="T39" s="227"/>
      <c r="U39" s="227"/>
      <c r="V39" s="227"/>
      <c r="W39" s="227"/>
    </row>
  </sheetData>
  <autoFilter ref="C5:V5" xr:uid="{00000000-0009-0000-0000-000008000000}">
    <sortState xmlns:xlrd2="http://schemas.microsoft.com/office/spreadsheetml/2017/richdata2" ref="C6:W15">
      <sortCondition ref="D5"/>
    </sortState>
  </autoFilter>
  <mergeCells count="4">
    <mergeCell ref="B6:B11"/>
    <mergeCell ref="B13:B18"/>
    <mergeCell ref="B25:B30"/>
    <mergeCell ref="B32:B37"/>
  </mergeCells>
  <phoneticPr fontId="1" type="noConversion"/>
  <pageMargins left="0.7" right="0.7" top="0.75" bottom="0.75" header="0.3" footer="0.3"/>
  <pageSetup paperSize="9" scale="3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4"/>
    <pageSetUpPr fitToPage="1"/>
  </sheetPr>
  <dimension ref="B1:R110"/>
  <sheetViews>
    <sheetView showGridLines="0" zoomScale="80" zoomScaleNormal="80" workbookViewId="0">
      <selection activeCell="B3" sqref="B3"/>
    </sheetView>
  </sheetViews>
  <sheetFormatPr defaultRowHeight="17.399999999999999" x14ac:dyDescent="0.4"/>
  <cols>
    <col min="1" max="1" width="3.59765625" customWidth="1"/>
    <col min="2" max="2" width="18.5" style="1" customWidth="1"/>
    <col min="3" max="5" width="18.5" style="6" customWidth="1"/>
    <col min="6" max="6" width="21.09765625" style="1" bestFit="1" customWidth="1"/>
    <col min="7" max="9" width="20.69921875" style="1" customWidth="1"/>
    <col min="10" max="17" width="18.5" style="1" customWidth="1"/>
  </cols>
  <sheetData>
    <row r="1" spans="2:18" x14ac:dyDescent="0.4">
      <c r="B1" s="65" t="s">
        <v>322</v>
      </c>
      <c r="K1"/>
      <c r="L1"/>
      <c r="M1"/>
      <c r="N1"/>
      <c r="O1"/>
      <c r="P1"/>
      <c r="Q1"/>
    </row>
    <row r="2" spans="2:18" x14ac:dyDescent="0.4">
      <c r="B2" s="62" t="s">
        <v>375</v>
      </c>
      <c r="C2" s="3"/>
      <c r="D2" s="3"/>
      <c r="E2" s="3"/>
      <c r="F2" s="3"/>
      <c r="G2" s="3"/>
      <c r="H2" s="3"/>
      <c r="I2" s="3"/>
      <c r="J2" s="12"/>
      <c r="K2"/>
      <c r="L2"/>
      <c r="M2"/>
      <c r="N2"/>
      <c r="O2"/>
      <c r="P2"/>
      <c r="Q2"/>
    </row>
    <row r="3" spans="2:18" x14ac:dyDescent="0.4">
      <c r="B3" s="9"/>
      <c r="C3" s="9"/>
      <c r="D3" s="9"/>
      <c r="E3" s="9"/>
      <c r="F3" s="9"/>
      <c r="G3" s="9"/>
      <c r="H3" s="11"/>
      <c r="I3" s="11"/>
      <c r="J3" s="12"/>
      <c r="L3" s="12"/>
      <c r="M3" s="12" t="s">
        <v>45</v>
      </c>
    </row>
    <row r="4" spans="2:18" x14ac:dyDescent="0.4">
      <c r="B4" s="104" t="s">
        <v>20</v>
      </c>
      <c r="C4" s="104" t="s">
        <v>0</v>
      </c>
      <c r="D4" s="104" t="s">
        <v>30</v>
      </c>
      <c r="E4" s="105" t="s">
        <v>40</v>
      </c>
      <c r="F4" s="100" t="s">
        <v>90</v>
      </c>
      <c r="G4" s="100" t="s">
        <v>89</v>
      </c>
      <c r="H4" s="100" t="s">
        <v>83</v>
      </c>
      <c r="I4" s="100" t="s">
        <v>198</v>
      </c>
      <c r="J4" s="104" t="s">
        <v>102</v>
      </c>
      <c r="K4" s="100" t="s">
        <v>39</v>
      </c>
      <c r="L4" s="104" t="s">
        <v>74</v>
      </c>
      <c r="M4" s="104" t="s">
        <v>295</v>
      </c>
      <c r="R4" s="1"/>
    </row>
    <row r="5" spans="2:18" x14ac:dyDescent="0.4">
      <c r="B5" s="297" t="s">
        <v>21</v>
      </c>
      <c r="C5" s="302" t="s">
        <v>276</v>
      </c>
      <c r="D5" s="17" t="s">
        <v>51</v>
      </c>
      <c r="E5" s="36">
        <v>36526</v>
      </c>
      <c r="F5" s="20">
        <v>100</v>
      </c>
      <c r="G5" s="20"/>
      <c r="H5" s="20"/>
      <c r="I5" s="20">
        <f>G5+H5</f>
        <v>0</v>
      </c>
      <c r="J5" s="76">
        <f>G5+H5-F5</f>
        <v>-100</v>
      </c>
      <c r="K5" s="76"/>
      <c r="L5" s="76"/>
      <c r="M5" s="20"/>
      <c r="R5" s="1"/>
    </row>
    <row r="6" spans="2:18" s="1" customFormat="1" x14ac:dyDescent="0.4">
      <c r="B6" s="298"/>
      <c r="C6" s="300"/>
      <c r="E6" s="36"/>
      <c r="F6" s="20"/>
      <c r="G6" s="20"/>
      <c r="H6" s="20"/>
      <c r="I6" s="20">
        <f t="shared" ref="I6:I19" si="0">G6+H6</f>
        <v>0</v>
      </c>
      <c r="J6" s="76">
        <f>G6+H6-F6</f>
        <v>0</v>
      </c>
      <c r="K6" s="76"/>
      <c r="L6" s="76"/>
      <c r="M6" s="20"/>
    </row>
    <row r="7" spans="2:18" s="1" customFormat="1" x14ac:dyDescent="0.4">
      <c r="B7" s="298"/>
      <c r="C7" s="300"/>
      <c r="D7" s="36"/>
      <c r="E7" s="36"/>
      <c r="F7" s="20"/>
      <c r="G7" s="20"/>
      <c r="H7" s="20"/>
      <c r="I7" s="20">
        <f t="shared" si="0"/>
        <v>0</v>
      </c>
      <c r="J7" s="76">
        <f>G7+H7-F7</f>
        <v>0</v>
      </c>
      <c r="K7" s="76"/>
      <c r="L7" s="76"/>
      <c r="M7" s="20"/>
    </row>
    <row r="8" spans="2:18" s="1" customFormat="1" x14ac:dyDescent="0.4">
      <c r="B8" s="298"/>
      <c r="C8" s="300"/>
      <c r="D8" s="222"/>
      <c r="E8" s="36"/>
      <c r="F8" s="36"/>
      <c r="G8" s="20"/>
      <c r="H8" s="20"/>
      <c r="I8" s="20">
        <f t="shared" si="0"/>
        <v>0</v>
      </c>
      <c r="J8" s="76">
        <f t="shared" ref="J8:J18" si="1">G8+H8-F8</f>
        <v>0</v>
      </c>
      <c r="K8" s="76"/>
      <c r="L8" s="76"/>
      <c r="M8" s="20"/>
    </row>
    <row r="9" spans="2:18" s="1" customFormat="1" x14ac:dyDescent="0.4">
      <c r="B9" s="298"/>
      <c r="C9" s="300"/>
      <c r="D9" s="32"/>
      <c r="E9" s="32"/>
      <c r="F9" s="20"/>
      <c r="G9" s="20">
        <v>100</v>
      </c>
      <c r="H9" s="20"/>
      <c r="I9" s="20">
        <f t="shared" si="0"/>
        <v>100</v>
      </c>
      <c r="J9" s="76">
        <f>G9+H9-F9</f>
        <v>100</v>
      </c>
      <c r="K9" s="76">
        <f>SUM(I5:I9)/SUM(F5:F9)</f>
        <v>1</v>
      </c>
      <c r="L9" s="85" t="e">
        <f>XIRR(J5:J9,E5:E9)</f>
        <v>#NUM!</v>
      </c>
      <c r="M9" s="37"/>
    </row>
    <row r="10" spans="2:18" s="1" customFormat="1" x14ac:dyDescent="0.4">
      <c r="B10" s="298"/>
      <c r="C10" s="302" t="s">
        <v>274</v>
      </c>
      <c r="D10" s="17" t="s">
        <v>41</v>
      </c>
      <c r="E10" s="36">
        <v>36526</v>
      </c>
      <c r="F10" s="20">
        <v>100</v>
      </c>
      <c r="G10" s="20"/>
      <c r="H10" s="20"/>
      <c r="I10" s="20">
        <f t="shared" si="0"/>
        <v>0</v>
      </c>
      <c r="J10" s="76">
        <f t="shared" si="1"/>
        <v>-100</v>
      </c>
      <c r="K10" s="76"/>
      <c r="L10" s="76"/>
      <c r="M10" s="20"/>
    </row>
    <row r="11" spans="2:18" s="1" customFormat="1" x14ac:dyDescent="0.4">
      <c r="B11" s="298"/>
      <c r="C11" s="300"/>
      <c r="E11" s="19"/>
      <c r="F11" s="20"/>
      <c r="G11" s="20"/>
      <c r="H11" s="20"/>
      <c r="I11" s="20">
        <f t="shared" si="0"/>
        <v>0</v>
      </c>
      <c r="J11" s="76">
        <f t="shared" si="1"/>
        <v>0</v>
      </c>
      <c r="K11" s="76"/>
      <c r="L11" s="76"/>
      <c r="M11" s="20"/>
    </row>
    <row r="12" spans="2:18" s="1" customFormat="1" x14ac:dyDescent="0.4">
      <c r="B12" s="298"/>
      <c r="C12" s="300"/>
      <c r="D12" s="222"/>
      <c r="E12" s="19"/>
      <c r="F12" s="20"/>
      <c r="G12" s="20"/>
      <c r="H12" s="20"/>
      <c r="I12" s="20">
        <f t="shared" si="0"/>
        <v>0</v>
      </c>
      <c r="J12" s="76">
        <f t="shared" si="1"/>
        <v>0</v>
      </c>
      <c r="K12" s="76"/>
      <c r="L12" s="76"/>
      <c r="M12" s="20"/>
    </row>
    <row r="13" spans="2:18" s="1" customFormat="1" x14ac:dyDescent="0.4">
      <c r="B13" s="298"/>
      <c r="C13" s="300"/>
      <c r="D13" s="222"/>
      <c r="E13" s="19"/>
      <c r="F13" s="20"/>
      <c r="G13" s="20"/>
      <c r="H13" s="20"/>
      <c r="I13" s="20">
        <f t="shared" si="0"/>
        <v>0</v>
      </c>
      <c r="J13" s="76">
        <f t="shared" si="1"/>
        <v>0</v>
      </c>
      <c r="K13" s="76"/>
      <c r="L13" s="76"/>
      <c r="M13" s="20"/>
    </row>
    <row r="14" spans="2:18" s="1" customFormat="1" x14ac:dyDescent="0.4">
      <c r="B14" s="298"/>
      <c r="C14" s="300"/>
      <c r="D14" s="32"/>
      <c r="E14" s="32">
        <v>46022</v>
      </c>
      <c r="F14" s="20"/>
      <c r="G14" s="20">
        <v>50</v>
      </c>
      <c r="H14" s="20">
        <v>50</v>
      </c>
      <c r="I14" s="20">
        <f t="shared" si="0"/>
        <v>100</v>
      </c>
      <c r="J14" s="76">
        <f t="shared" si="1"/>
        <v>100</v>
      </c>
      <c r="K14" s="76">
        <f>SUM(I10:I14)/SUM(F10:F14)</f>
        <v>1</v>
      </c>
      <c r="L14" s="85">
        <f>XIRR(J10:J14,E10:E14)</f>
        <v>2.9802322387695314E-9</v>
      </c>
      <c r="M14" s="37"/>
    </row>
    <row r="15" spans="2:18" s="1" customFormat="1" x14ac:dyDescent="0.4">
      <c r="B15" s="298"/>
      <c r="C15" s="302" t="s">
        <v>275</v>
      </c>
      <c r="D15" s="21" t="s">
        <v>92</v>
      </c>
      <c r="E15" s="36">
        <v>36526</v>
      </c>
      <c r="F15" s="20">
        <v>100</v>
      </c>
      <c r="G15" s="20"/>
      <c r="H15" s="20"/>
      <c r="I15" s="20">
        <f t="shared" si="0"/>
        <v>0</v>
      </c>
      <c r="J15" s="76">
        <f t="shared" si="1"/>
        <v>-100</v>
      </c>
      <c r="K15" s="76"/>
      <c r="L15" s="76"/>
      <c r="M15" s="20"/>
    </row>
    <row r="16" spans="2:18" s="1" customFormat="1" x14ac:dyDescent="0.4">
      <c r="B16" s="298"/>
      <c r="C16" s="300"/>
      <c r="D16" s="222"/>
      <c r="E16" s="19"/>
      <c r="F16" s="20"/>
      <c r="G16" s="20"/>
      <c r="H16" s="20"/>
      <c r="I16" s="20">
        <f t="shared" si="0"/>
        <v>0</v>
      </c>
      <c r="J16" s="76">
        <f t="shared" si="1"/>
        <v>0</v>
      </c>
      <c r="K16" s="76"/>
      <c r="L16" s="76"/>
      <c r="M16" s="20"/>
    </row>
    <row r="17" spans="2:13" s="1" customFormat="1" x14ac:dyDescent="0.4">
      <c r="B17" s="298"/>
      <c r="C17" s="300"/>
      <c r="D17" s="222"/>
      <c r="E17" s="19"/>
      <c r="F17" s="20"/>
      <c r="G17" s="20"/>
      <c r="H17" s="20"/>
      <c r="I17" s="20">
        <f t="shared" si="0"/>
        <v>0</v>
      </c>
      <c r="J17" s="76">
        <f t="shared" si="1"/>
        <v>0</v>
      </c>
      <c r="K17" s="76"/>
      <c r="L17" s="76"/>
      <c r="M17" s="20"/>
    </row>
    <row r="18" spans="2:13" s="1" customFormat="1" x14ac:dyDescent="0.4">
      <c r="B18" s="298"/>
      <c r="C18" s="300"/>
      <c r="D18" s="222"/>
      <c r="E18" s="19"/>
      <c r="F18" s="20"/>
      <c r="G18" s="20"/>
      <c r="H18" s="20"/>
      <c r="I18" s="20">
        <f t="shared" si="0"/>
        <v>0</v>
      </c>
      <c r="J18" s="76">
        <f t="shared" si="1"/>
        <v>0</v>
      </c>
      <c r="K18" s="76"/>
      <c r="L18" s="76"/>
      <c r="M18" s="20"/>
    </row>
    <row r="19" spans="2:13" s="1" customFormat="1" x14ac:dyDescent="0.4">
      <c r="B19" s="299"/>
      <c r="C19" s="300"/>
      <c r="D19" s="222"/>
      <c r="E19" s="32">
        <v>46022</v>
      </c>
      <c r="F19" s="20"/>
      <c r="G19" s="20"/>
      <c r="H19" s="20">
        <v>100</v>
      </c>
      <c r="I19" s="20">
        <f t="shared" si="0"/>
        <v>100</v>
      </c>
      <c r="J19" s="76">
        <f>G19+H19-F19</f>
        <v>100</v>
      </c>
      <c r="K19" s="76">
        <f>SUM(I15:I19)/SUM(F15:F19)</f>
        <v>1</v>
      </c>
      <c r="L19" s="85">
        <f>XIRR(J15:J19,E15:E19)</f>
        <v>2.9802322387695314E-9</v>
      </c>
      <c r="M19" s="20"/>
    </row>
    <row r="20" spans="2:13" s="1" customFormat="1" x14ac:dyDescent="0.4">
      <c r="B20" s="294" t="s">
        <v>96</v>
      </c>
      <c r="C20" s="295"/>
      <c r="D20" s="295"/>
      <c r="E20" s="296"/>
      <c r="F20" s="82">
        <f>SUM(F5:F19)</f>
        <v>300</v>
      </c>
      <c r="G20" s="82">
        <f>SUM(G5:G19)</f>
        <v>150</v>
      </c>
      <c r="H20" s="82">
        <f>SUM(H5:H19)</f>
        <v>150</v>
      </c>
      <c r="I20" s="82">
        <f>SUM(I5:I19)</f>
        <v>300</v>
      </c>
      <c r="J20" s="82">
        <f>SUM(J5:J19)</f>
        <v>0</v>
      </c>
      <c r="K20" s="83">
        <f>SUM(I20)/SUM(F20)</f>
        <v>1</v>
      </c>
      <c r="L20" s="84" t="e">
        <f>XIRR(J5:J19,E5:E19)</f>
        <v>#NUM!</v>
      </c>
      <c r="M20" s="84"/>
    </row>
    <row r="22" spans="2:13" x14ac:dyDescent="0.4">
      <c r="B22" s="297" t="s">
        <v>22</v>
      </c>
      <c r="C22" s="300" t="s">
        <v>118</v>
      </c>
      <c r="D22" s="222"/>
      <c r="E22" s="36"/>
      <c r="F22" s="20"/>
      <c r="G22" s="20"/>
      <c r="H22" s="20"/>
      <c r="I22" s="20">
        <f>G22+H22</f>
        <v>0</v>
      </c>
      <c r="J22" s="76">
        <f t="shared" ref="J22:J36" si="2">G22+H22-F22</f>
        <v>0</v>
      </c>
      <c r="K22" s="76"/>
      <c r="L22" s="76"/>
      <c r="M22" s="20"/>
    </row>
    <row r="23" spans="2:13" x14ac:dyDescent="0.4">
      <c r="B23" s="298"/>
      <c r="C23" s="300"/>
      <c r="D23" s="222"/>
      <c r="E23" s="36"/>
      <c r="F23" s="20"/>
      <c r="G23" s="20"/>
      <c r="H23" s="20"/>
      <c r="I23" s="20">
        <f t="shared" ref="I23:I36" si="3">G23+H23</f>
        <v>0</v>
      </c>
      <c r="J23" s="76">
        <f t="shared" si="2"/>
        <v>0</v>
      </c>
      <c r="K23" s="76"/>
      <c r="L23" s="76"/>
      <c r="M23" s="20"/>
    </row>
    <row r="24" spans="2:13" x14ac:dyDescent="0.4">
      <c r="B24" s="298"/>
      <c r="C24" s="300"/>
      <c r="D24" s="222"/>
      <c r="E24" s="36"/>
      <c r="F24" s="20"/>
      <c r="G24" s="20"/>
      <c r="H24" s="20"/>
      <c r="I24" s="20">
        <f t="shared" si="3"/>
        <v>0</v>
      </c>
      <c r="J24" s="76">
        <f t="shared" si="2"/>
        <v>0</v>
      </c>
      <c r="K24" s="76"/>
      <c r="L24" s="76"/>
      <c r="M24" s="20"/>
    </row>
    <row r="25" spans="2:13" x14ac:dyDescent="0.4">
      <c r="B25" s="298"/>
      <c r="C25" s="300"/>
      <c r="D25" s="222"/>
      <c r="E25" s="36"/>
      <c r="F25" s="36"/>
      <c r="G25" s="20"/>
      <c r="H25" s="20"/>
      <c r="I25" s="20">
        <f t="shared" si="3"/>
        <v>0</v>
      </c>
      <c r="J25" s="76">
        <f t="shared" si="2"/>
        <v>0</v>
      </c>
      <c r="K25" s="76"/>
      <c r="L25" s="76"/>
      <c r="M25" s="20"/>
    </row>
    <row r="26" spans="2:13" x14ac:dyDescent="0.4">
      <c r="B26" s="298"/>
      <c r="C26" s="300"/>
      <c r="D26" s="222"/>
      <c r="E26" s="32">
        <v>46022</v>
      </c>
      <c r="F26" s="20"/>
      <c r="G26" s="20"/>
      <c r="H26" s="20"/>
      <c r="I26" s="20">
        <f t="shared" si="3"/>
        <v>0</v>
      </c>
      <c r="J26" s="76">
        <f t="shared" si="2"/>
        <v>0</v>
      </c>
      <c r="K26" s="76" t="e">
        <f>SUM(I22:I26)/SUM(F22:F26)</f>
        <v>#DIV/0!</v>
      </c>
      <c r="L26" s="85" t="e">
        <f>XIRR(J22:J26,E22:E26)</f>
        <v>#NUM!</v>
      </c>
      <c r="M26" s="37"/>
    </row>
    <row r="27" spans="2:13" x14ac:dyDescent="0.4">
      <c r="B27" s="298"/>
      <c r="C27" s="300" t="s">
        <v>119</v>
      </c>
      <c r="D27" s="222"/>
      <c r="E27" s="19"/>
      <c r="F27" s="20"/>
      <c r="G27" s="20"/>
      <c r="H27" s="20"/>
      <c r="I27" s="20">
        <f t="shared" si="3"/>
        <v>0</v>
      </c>
      <c r="J27" s="76">
        <f t="shared" si="2"/>
        <v>0</v>
      </c>
      <c r="K27" s="76"/>
      <c r="L27" s="76"/>
      <c r="M27" s="20"/>
    </row>
    <row r="28" spans="2:13" x14ac:dyDescent="0.4">
      <c r="B28" s="298"/>
      <c r="C28" s="300"/>
      <c r="D28" s="222"/>
      <c r="E28" s="19"/>
      <c r="F28" s="20"/>
      <c r="G28" s="20"/>
      <c r="H28" s="20"/>
      <c r="I28" s="20">
        <f t="shared" si="3"/>
        <v>0</v>
      </c>
      <c r="J28" s="76">
        <f t="shared" si="2"/>
        <v>0</v>
      </c>
      <c r="K28" s="76"/>
      <c r="L28" s="76"/>
      <c r="M28" s="20"/>
    </row>
    <row r="29" spans="2:13" x14ac:dyDescent="0.4">
      <c r="B29" s="298"/>
      <c r="C29" s="300"/>
      <c r="D29" s="222"/>
      <c r="E29" s="19"/>
      <c r="F29" s="20"/>
      <c r="G29" s="20"/>
      <c r="H29" s="20"/>
      <c r="I29" s="20">
        <f t="shared" si="3"/>
        <v>0</v>
      </c>
      <c r="J29" s="76">
        <f t="shared" si="2"/>
        <v>0</v>
      </c>
      <c r="K29" s="76"/>
      <c r="L29" s="76"/>
      <c r="M29" s="20"/>
    </row>
    <row r="30" spans="2:13" x14ac:dyDescent="0.4">
      <c r="B30" s="298"/>
      <c r="C30" s="300"/>
      <c r="D30" s="222"/>
      <c r="E30" s="19"/>
      <c r="F30" s="20"/>
      <c r="G30" s="20"/>
      <c r="H30" s="20"/>
      <c r="I30" s="20">
        <f t="shared" si="3"/>
        <v>0</v>
      </c>
      <c r="J30" s="76">
        <f t="shared" si="2"/>
        <v>0</v>
      </c>
      <c r="K30" s="76"/>
      <c r="L30" s="76"/>
      <c r="M30" s="20"/>
    </row>
    <row r="31" spans="2:13" x14ac:dyDescent="0.4">
      <c r="B31" s="298"/>
      <c r="C31" s="300"/>
      <c r="D31" s="222"/>
      <c r="E31" s="32">
        <v>46022</v>
      </c>
      <c r="F31" s="20"/>
      <c r="G31" s="20"/>
      <c r="H31" s="20"/>
      <c r="I31" s="20">
        <f t="shared" si="3"/>
        <v>0</v>
      </c>
      <c r="J31" s="76">
        <f t="shared" si="2"/>
        <v>0</v>
      </c>
      <c r="K31" s="76" t="e">
        <f>SUM(I27:I31)/SUM(F27:F31)</f>
        <v>#DIV/0!</v>
      </c>
      <c r="L31" s="85" t="e">
        <f>XIRR(J27:J31,E27:E31)</f>
        <v>#NUM!</v>
      </c>
      <c r="M31" s="20"/>
    </row>
    <row r="32" spans="2:13" x14ac:dyDescent="0.4">
      <c r="B32" s="298"/>
      <c r="C32" s="300" t="s">
        <v>120</v>
      </c>
      <c r="D32" s="222"/>
      <c r="E32" s="19"/>
      <c r="F32" s="20"/>
      <c r="G32" s="20"/>
      <c r="H32" s="20"/>
      <c r="I32" s="20">
        <f t="shared" si="3"/>
        <v>0</v>
      </c>
      <c r="J32" s="76">
        <f t="shared" si="2"/>
        <v>0</v>
      </c>
      <c r="K32" s="76"/>
      <c r="L32" s="76"/>
      <c r="M32" s="20"/>
    </row>
    <row r="33" spans="2:13" x14ac:dyDescent="0.4">
      <c r="B33" s="298"/>
      <c r="C33" s="300"/>
      <c r="D33" s="222"/>
      <c r="E33" s="19"/>
      <c r="F33" s="20"/>
      <c r="G33" s="20"/>
      <c r="H33" s="20"/>
      <c r="I33" s="20">
        <f t="shared" si="3"/>
        <v>0</v>
      </c>
      <c r="J33" s="76">
        <f t="shared" si="2"/>
        <v>0</v>
      </c>
      <c r="K33" s="76"/>
      <c r="L33" s="76"/>
      <c r="M33" s="20"/>
    </row>
    <row r="34" spans="2:13" x14ac:dyDescent="0.4">
      <c r="B34" s="298"/>
      <c r="C34" s="300"/>
      <c r="D34" s="222"/>
      <c r="E34" s="19"/>
      <c r="F34" s="20"/>
      <c r="G34" s="20"/>
      <c r="H34" s="20"/>
      <c r="I34" s="20">
        <f t="shared" si="3"/>
        <v>0</v>
      </c>
      <c r="J34" s="76">
        <f t="shared" si="2"/>
        <v>0</v>
      </c>
      <c r="K34" s="76"/>
      <c r="L34" s="76"/>
      <c r="M34" s="20"/>
    </row>
    <row r="35" spans="2:13" x14ac:dyDescent="0.4">
      <c r="B35" s="298"/>
      <c r="C35" s="300"/>
      <c r="D35" s="222"/>
      <c r="E35" s="32"/>
      <c r="F35" s="20"/>
      <c r="G35" s="20"/>
      <c r="H35" s="20"/>
      <c r="I35" s="20">
        <f t="shared" si="3"/>
        <v>0</v>
      </c>
      <c r="J35" s="76">
        <f t="shared" si="2"/>
        <v>0</v>
      </c>
      <c r="K35" s="76"/>
      <c r="L35" s="76"/>
      <c r="M35" s="20"/>
    </row>
    <row r="36" spans="2:13" x14ac:dyDescent="0.4">
      <c r="B36" s="299"/>
      <c r="C36" s="300"/>
      <c r="D36" s="222"/>
      <c r="E36" s="32">
        <v>46022</v>
      </c>
      <c r="F36" s="20"/>
      <c r="G36" s="20"/>
      <c r="H36" s="20"/>
      <c r="I36" s="20">
        <f t="shared" si="3"/>
        <v>0</v>
      </c>
      <c r="J36" s="76">
        <f t="shared" si="2"/>
        <v>0</v>
      </c>
      <c r="K36" s="76" t="e">
        <f>SUM(I32:I36)/SUM(F32:F36)</f>
        <v>#DIV/0!</v>
      </c>
      <c r="L36" s="85" t="e">
        <f>XIRR(J32:J36,E32:E36)</f>
        <v>#NUM!</v>
      </c>
      <c r="M36" s="20"/>
    </row>
    <row r="37" spans="2:13" x14ac:dyDescent="0.4">
      <c r="B37" s="294" t="s">
        <v>96</v>
      </c>
      <c r="C37" s="295"/>
      <c r="D37" s="295"/>
      <c r="E37" s="296"/>
      <c r="F37" s="82">
        <f>SUM(F22:F36)</f>
        <v>0</v>
      </c>
      <c r="G37" s="82">
        <f>SUM(G22:G36)</f>
        <v>0</v>
      </c>
      <c r="H37" s="82">
        <f t="shared" ref="H37" si="4">SUM(H22:H36)</f>
        <v>0</v>
      </c>
      <c r="I37" s="82">
        <f>SUM(I22:I36)</f>
        <v>0</v>
      </c>
      <c r="J37" s="82">
        <f>SUM(J22:J36)</f>
        <v>0</v>
      </c>
      <c r="K37" s="83" t="e">
        <f>SUM(I37)/SUM(F37)</f>
        <v>#DIV/0!</v>
      </c>
      <c r="L37" s="84" t="e">
        <f>XIRR(J22:J36,E22:E36)</f>
        <v>#NUM!</v>
      </c>
      <c r="M37" s="84"/>
    </row>
    <row r="39" spans="2:13" x14ac:dyDescent="0.4">
      <c r="B39" s="297" t="s">
        <v>32</v>
      </c>
      <c r="C39" s="300" t="s">
        <v>121</v>
      </c>
      <c r="D39" s="222"/>
      <c r="E39" s="36"/>
      <c r="F39" s="20"/>
      <c r="G39" s="20"/>
      <c r="H39" s="20"/>
      <c r="I39" s="20">
        <f>G39+H39</f>
        <v>0</v>
      </c>
      <c r="J39" s="76">
        <f>G39+H39-F39</f>
        <v>0</v>
      </c>
      <c r="K39" s="76"/>
      <c r="L39" s="76"/>
      <c r="M39" s="20"/>
    </row>
    <row r="40" spans="2:13" x14ac:dyDescent="0.4">
      <c r="B40" s="298"/>
      <c r="C40" s="300"/>
      <c r="D40" s="222"/>
      <c r="E40" s="36"/>
      <c r="F40" s="20"/>
      <c r="G40" s="20"/>
      <c r="H40" s="20"/>
      <c r="I40" s="20">
        <f t="shared" ref="I40:I53" si="5">G40+H40</f>
        <v>0</v>
      </c>
      <c r="J40" s="76">
        <f t="shared" ref="J40:J52" si="6">G40+H40-F40</f>
        <v>0</v>
      </c>
      <c r="K40" s="76"/>
      <c r="L40" s="76"/>
      <c r="M40" s="20"/>
    </row>
    <row r="41" spans="2:13" x14ac:dyDescent="0.4">
      <c r="B41" s="298"/>
      <c r="C41" s="300"/>
      <c r="D41" s="222"/>
      <c r="E41" s="36"/>
      <c r="F41" s="20"/>
      <c r="G41" s="20"/>
      <c r="H41" s="20"/>
      <c r="I41" s="20">
        <f t="shared" si="5"/>
        <v>0</v>
      </c>
      <c r="J41" s="76">
        <f t="shared" si="6"/>
        <v>0</v>
      </c>
      <c r="K41" s="76"/>
      <c r="L41" s="76"/>
      <c r="M41" s="20"/>
    </row>
    <row r="42" spans="2:13" x14ac:dyDescent="0.4">
      <c r="B42" s="298"/>
      <c r="C42" s="300"/>
      <c r="D42" s="222"/>
      <c r="E42" s="36"/>
      <c r="F42" s="36"/>
      <c r="G42" s="20"/>
      <c r="H42" s="20"/>
      <c r="I42" s="20">
        <f t="shared" si="5"/>
        <v>0</v>
      </c>
      <c r="J42" s="76">
        <f t="shared" si="6"/>
        <v>0</v>
      </c>
      <c r="K42" s="76"/>
      <c r="L42" s="76"/>
      <c r="M42" s="20"/>
    </row>
    <row r="43" spans="2:13" x14ac:dyDescent="0.4">
      <c r="B43" s="298"/>
      <c r="C43" s="300"/>
      <c r="D43" s="222"/>
      <c r="E43" s="32">
        <v>46022</v>
      </c>
      <c r="F43" s="20"/>
      <c r="G43" s="20"/>
      <c r="H43" s="20"/>
      <c r="I43" s="20">
        <f t="shared" si="5"/>
        <v>0</v>
      </c>
      <c r="J43" s="76">
        <f t="shared" si="6"/>
        <v>0</v>
      </c>
      <c r="K43" s="76" t="e">
        <f>SUM(I39:I43)/SUM(F39:F43)</f>
        <v>#DIV/0!</v>
      </c>
      <c r="L43" s="85" t="e">
        <f>XIRR(J39:J43,E39:E43)</f>
        <v>#NUM!</v>
      </c>
      <c r="M43" s="37"/>
    </row>
    <row r="44" spans="2:13" x14ac:dyDescent="0.4">
      <c r="B44" s="298"/>
      <c r="C44" s="300" t="s">
        <v>122</v>
      </c>
      <c r="D44" s="222"/>
      <c r="E44" s="19"/>
      <c r="F44" s="20"/>
      <c r="G44" s="20"/>
      <c r="H44" s="20"/>
      <c r="I44" s="20">
        <f t="shared" si="5"/>
        <v>0</v>
      </c>
      <c r="J44" s="76">
        <f t="shared" si="6"/>
        <v>0</v>
      </c>
      <c r="K44" s="76"/>
      <c r="L44" s="76"/>
      <c r="M44" s="20"/>
    </row>
    <row r="45" spans="2:13" x14ac:dyDescent="0.4">
      <c r="B45" s="298"/>
      <c r="C45" s="300"/>
      <c r="D45" s="222"/>
      <c r="E45" s="19"/>
      <c r="F45" s="20"/>
      <c r="G45" s="20"/>
      <c r="H45" s="20"/>
      <c r="I45" s="20">
        <f t="shared" si="5"/>
        <v>0</v>
      </c>
      <c r="J45" s="76">
        <f t="shared" si="6"/>
        <v>0</v>
      </c>
      <c r="K45" s="76"/>
      <c r="L45" s="76"/>
      <c r="M45" s="20"/>
    </row>
    <row r="46" spans="2:13" x14ac:dyDescent="0.4">
      <c r="B46" s="298"/>
      <c r="C46" s="300"/>
      <c r="D46" s="222"/>
      <c r="E46" s="19"/>
      <c r="F46" s="20"/>
      <c r="G46" s="20"/>
      <c r="H46" s="20"/>
      <c r="I46" s="20">
        <f t="shared" si="5"/>
        <v>0</v>
      </c>
      <c r="J46" s="76">
        <f t="shared" si="6"/>
        <v>0</v>
      </c>
      <c r="K46" s="76"/>
      <c r="L46" s="76"/>
      <c r="M46" s="20"/>
    </row>
    <row r="47" spans="2:13" x14ac:dyDescent="0.4">
      <c r="B47" s="298"/>
      <c r="C47" s="300"/>
      <c r="D47" s="222"/>
      <c r="E47" s="19"/>
      <c r="F47" s="20"/>
      <c r="G47" s="20"/>
      <c r="H47" s="20"/>
      <c r="I47" s="20">
        <f t="shared" si="5"/>
        <v>0</v>
      </c>
      <c r="J47" s="76">
        <f t="shared" si="6"/>
        <v>0</v>
      </c>
      <c r="K47" s="76"/>
      <c r="L47" s="76"/>
      <c r="M47" s="20"/>
    </row>
    <row r="48" spans="2:13" x14ac:dyDescent="0.4">
      <c r="B48" s="298"/>
      <c r="C48" s="300"/>
      <c r="D48" s="222"/>
      <c r="E48" s="32">
        <v>46022</v>
      </c>
      <c r="F48" s="20"/>
      <c r="G48" s="20"/>
      <c r="H48" s="20"/>
      <c r="I48" s="20">
        <f t="shared" si="5"/>
        <v>0</v>
      </c>
      <c r="J48" s="76">
        <f t="shared" si="6"/>
        <v>0</v>
      </c>
      <c r="K48" s="76" t="e">
        <f>SUM(I44:I48)/SUM(F44:F48)</f>
        <v>#DIV/0!</v>
      </c>
      <c r="L48" s="85" t="e">
        <f>XIRR(J44:J48,E44:E48)</f>
        <v>#NUM!</v>
      </c>
      <c r="M48" s="20"/>
    </row>
    <row r="49" spans="2:13" x14ac:dyDescent="0.4">
      <c r="B49" s="298"/>
      <c r="C49" s="300" t="s">
        <v>123</v>
      </c>
      <c r="D49" s="222"/>
      <c r="E49" s="19"/>
      <c r="F49" s="20"/>
      <c r="G49" s="20"/>
      <c r="H49" s="20"/>
      <c r="I49" s="20">
        <f t="shared" si="5"/>
        <v>0</v>
      </c>
      <c r="J49" s="76">
        <f t="shared" si="6"/>
        <v>0</v>
      </c>
      <c r="K49" s="76"/>
      <c r="L49" s="76"/>
      <c r="M49" s="20"/>
    </row>
    <row r="50" spans="2:13" x14ac:dyDescent="0.4">
      <c r="B50" s="298"/>
      <c r="C50" s="300"/>
      <c r="D50" s="222"/>
      <c r="E50" s="19"/>
      <c r="F50" s="20"/>
      <c r="G50" s="20"/>
      <c r="H50" s="20"/>
      <c r="I50" s="20">
        <f t="shared" si="5"/>
        <v>0</v>
      </c>
      <c r="J50" s="76">
        <f t="shared" si="6"/>
        <v>0</v>
      </c>
      <c r="K50" s="76"/>
      <c r="L50" s="76"/>
      <c r="M50" s="20"/>
    </row>
    <row r="51" spans="2:13" x14ac:dyDescent="0.4">
      <c r="B51" s="298"/>
      <c r="C51" s="300"/>
      <c r="D51" s="222"/>
      <c r="E51" s="19"/>
      <c r="F51" s="20"/>
      <c r="G51" s="20"/>
      <c r="H51" s="20"/>
      <c r="I51" s="20">
        <f t="shared" si="5"/>
        <v>0</v>
      </c>
      <c r="J51" s="76">
        <f t="shared" si="6"/>
        <v>0</v>
      </c>
      <c r="K51" s="76"/>
      <c r="L51" s="76"/>
      <c r="M51" s="20"/>
    </row>
    <row r="52" spans="2:13" x14ac:dyDescent="0.4">
      <c r="B52" s="298"/>
      <c r="C52" s="300"/>
      <c r="D52" s="222"/>
      <c r="E52" s="19"/>
      <c r="F52" s="20"/>
      <c r="G52" s="20"/>
      <c r="H52" s="20"/>
      <c r="I52" s="20">
        <f t="shared" si="5"/>
        <v>0</v>
      </c>
      <c r="J52" s="76">
        <f t="shared" si="6"/>
        <v>0</v>
      </c>
      <c r="K52" s="76"/>
      <c r="L52" s="76"/>
      <c r="M52" s="20"/>
    </row>
    <row r="53" spans="2:13" x14ac:dyDescent="0.4">
      <c r="B53" s="299"/>
      <c r="C53" s="300"/>
      <c r="D53" s="222"/>
      <c r="E53" s="32">
        <v>46022</v>
      </c>
      <c r="F53" s="20"/>
      <c r="G53" s="20"/>
      <c r="H53" s="20"/>
      <c r="I53" s="20">
        <f t="shared" si="5"/>
        <v>0</v>
      </c>
      <c r="J53" s="76">
        <f>G53+H53-F53</f>
        <v>0</v>
      </c>
      <c r="K53" s="76" t="e">
        <f>SUM(I49:I53)/SUM(F49:F53)</f>
        <v>#DIV/0!</v>
      </c>
      <c r="L53" s="85" t="e">
        <f>XIRR(J49:J53,E49:E53)</f>
        <v>#NUM!</v>
      </c>
      <c r="M53" s="20"/>
    </row>
    <row r="54" spans="2:13" x14ac:dyDescent="0.4">
      <c r="B54" s="294" t="s">
        <v>96</v>
      </c>
      <c r="C54" s="295"/>
      <c r="D54" s="295"/>
      <c r="E54" s="296"/>
      <c r="F54" s="82">
        <f>SUM(F39:F53)</f>
        <v>0</v>
      </c>
      <c r="G54" s="82">
        <f>SUM(G39:G53)</f>
        <v>0</v>
      </c>
      <c r="H54" s="82">
        <f>SUM(H39:H53)</f>
        <v>0</v>
      </c>
      <c r="I54" s="82">
        <f>SUM(I39:I53)</f>
        <v>0</v>
      </c>
      <c r="J54" s="82">
        <f>SUM(J39:J53)</f>
        <v>0</v>
      </c>
      <c r="K54" s="83" t="e">
        <f>SUM(I54)/SUM(F54)</f>
        <v>#DIV/0!</v>
      </c>
      <c r="L54" s="84" t="e">
        <f>XIRR(J39:J53,E39:E53)</f>
        <v>#NUM!</v>
      </c>
      <c r="M54" s="84"/>
    </row>
    <row r="58" spans="2:13" x14ac:dyDescent="0.4">
      <c r="B58" s="62" t="s">
        <v>365</v>
      </c>
      <c r="C58" s="3"/>
      <c r="D58" s="3"/>
      <c r="E58" s="3"/>
      <c r="F58" s="3"/>
      <c r="G58" s="3"/>
      <c r="H58" s="3"/>
      <c r="I58" s="3"/>
      <c r="J58" s="12"/>
      <c r="K58"/>
      <c r="L58"/>
      <c r="M58"/>
    </row>
    <row r="59" spans="2:13" x14ac:dyDescent="0.4">
      <c r="B59" s="9"/>
      <c r="C59" s="9"/>
      <c r="D59" s="9"/>
      <c r="E59" s="9"/>
      <c r="F59" s="9"/>
      <c r="G59" s="9"/>
      <c r="H59" s="11"/>
      <c r="I59" s="11"/>
      <c r="J59" s="12"/>
      <c r="L59" s="12"/>
      <c r="M59" s="12" t="s">
        <v>45</v>
      </c>
    </row>
    <row r="60" spans="2:13" x14ac:dyDescent="0.4">
      <c r="B60" s="104" t="s">
        <v>20</v>
      </c>
      <c r="C60" s="104" t="s">
        <v>0</v>
      </c>
      <c r="D60" s="104" t="s">
        <v>30</v>
      </c>
      <c r="E60" s="105" t="s">
        <v>40</v>
      </c>
      <c r="F60" s="100" t="s">
        <v>90</v>
      </c>
      <c r="G60" s="100" t="s">
        <v>89</v>
      </c>
      <c r="H60" s="100" t="s">
        <v>83</v>
      </c>
      <c r="I60" s="100" t="s">
        <v>198</v>
      </c>
      <c r="J60" s="104" t="s">
        <v>102</v>
      </c>
      <c r="K60" s="100" t="s">
        <v>39</v>
      </c>
      <c r="L60" s="104" t="s">
        <v>74</v>
      </c>
      <c r="M60" s="104" t="s">
        <v>295</v>
      </c>
    </row>
    <row r="61" spans="2:13" x14ac:dyDescent="0.4">
      <c r="B61" s="297" t="s">
        <v>230</v>
      </c>
      <c r="C61" s="302" t="s">
        <v>366</v>
      </c>
      <c r="D61" s="17" t="s">
        <v>51</v>
      </c>
      <c r="E61" s="36">
        <v>36526</v>
      </c>
      <c r="F61" s="20">
        <v>100</v>
      </c>
      <c r="G61" s="20"/>
      <c r="H61" s="20"/>
      <c r="I61" s="20">
        <f>G61+H61</f>
        <v>0</v>
      </c>
      <c r="J61" s="76">
        <f>G61+H61-F61</f>
        <v>-100</v>
      </c>
      <c r="K61" s="76"/>
      <c r="L61" s="76"/>
      <c r="M61" s="20"/>
    </row>
    <row r="62" spans="2:13" x14ac:dyDescent="0.4">
      <c r="B62" s="298"/>
      <c r="C62" s="300"/>
      <c r="D62" s="1"/>
      <c r="E62" s="36"/>
      <c r="F62" s="20"/>
      <c r="G62" s="20"/>
      <c r="H62" s="20"/>
      <c r="I62" s="20">
        <f t="shared" ref="I62:I75" si="7">G62+H62</f>
        <v>0</v>
      </c>
      <c r="J62" s="76">
        <f>G62+H62-F62</f>
        <v>0</v>
      </c>
      <c r="K62" s="76"/>
      <c r="L62" s="76"/>
      <c r="M62" s="20"/>
    </row>
    <row r="63" spans="2:13" x14ac:dyDescent="0.4">
      <c r="B63" s="298"/>
      <c r="C63" s="300"/>
      <c r="D63" s="36"/>
      <c r="E63" s="36"/>
      <c r="F63" s="20"/>
      <c r="G63" s="20"/>
      <c r="H63" s="20"/>
      <c r="I63" s="20">
        <f t="shared" si="7"/>
        <v>0</v>
      </c>
      <c r="J63" s="76">
        <f>G63+H63-F63</f>
        <v>0</v>
      </c>
      <c r="K63" s="76"/>
      <c r="L63" s="76"/>
      <c r="M63" s="20"/>
    </row>
    <row r="64" spans="2:13" x14ac:dyDescent="0.4">
      <c r="B64" s="298"/>
      <c r="C64" s="300"/>
      <c r="D64" s="232"/>
      <c r="E64" s="36"/>
      <c r="F64" s="36"/>
      <c r="G64" s="20"/>
      <c r="H64" s="20"/>
      <c r="I64" s="20">
        <f t="shared" si="7"/>
        <v>0</v>
      </c>
      <c r="J64" s="76">
        <f t="shared" ref="J64" si="8">G64+H64-F64</f>
        <v>0</v>
      </c>
      <c r="K64" s="76"/>
      <c r="L64" s="76"/>
      <c r="M64" s="20"/>
    </row>
    <row r="65" spans="2:13" x14ac:dyDescent="0.4">
      <c r="B65" s="298"/>
      <c r="C65" s="300"/>
      <c r="D65" s="32"/>
      <c r="E65" s="32"/>
      <c r="F65" s="20"/>
      <c r="G65" s="20">
        <v>100</v>
      </c>
      <c r="H65" s="20"/>
      <c r="I65" s="20">
        <f t="shared" si="7"/>
        <v>100</v>
      </c>
      <c r="J65" s="76">
        <f>G65+H65-F65</f>
        <v>100</v>
      </c>
      <c r="K65" s="76">
        <f>SUM(I61:I65)/SUM(F61:F65)</f>
        <v>1</v>
      </c>
      <c r="L65" s="85" t="e">
        <f>XIRR(J61:J65,E61:E65)</f>
        <v>#NUM!</v>
      </c>
      <c r="M65" s="37"/>
    </row>
    <row r="66" spans="2:13" x14ac:dyDescent="0.4">
      <c r="B66" s="298"/>
      <c r="C66" s="302" t="s">
        <v>367</v>
      </c>
      <c r="D66" s="17" t="s">
        <v>41</v>
      </c>
      <c r="E66" s="36">
        <v>36526</v>
      </c>
      <c r="F66" s="20">
        <v>100</v>
      </c>
      <c r="G66" s="20"/>
      <c r="H66" s="20"/>
      <c r="I66" s="20">
        <f t="shared" si="7"/>
        <v>0</v>
      </c>
      <c r="J66" s="76">
        <f t="shared" ref="J66:J74" si="9">G66+H66-F66</f>
        <v>-100</v>
      </c>
      <c r="K66" s="76"/>
      <c r="L66" s="76"/>
      <c r="M66" s="20"/>
    </row>
    <row r="67" spans="2:13" x14ac:dyDescent="0.4">
      <c r="B67" s="298"/>
      <c r="C67" s="300"/>
      <c r="D67" s="1"/>
      <c r="E67" s="19"/>
      <c r="F67" s="20"/>
      <c r="G67" s="20"/>
      <c r="H67" s="20"/>
      <c r="I67" s="20">
        <f t="shared" si="7"/>
        <v>0</v>
      </c>
      <c r="J67" s="76">
        <f t="shared" si="9"/>
        <v>0</v>
      </c>
      <c r="K67" s="76"/>
      <c r="L67" s="76"/>
      <c r="M67" s="20"/>
    </row>
    <row r="68" spans="2:13" x14ac:dyDescent="0.4">
      <c r="B68" s="298"/>
      <c r="C68" s="300"/>
      <c r="D68" s="232"/>
      <c r="E68" s="19"/>
      <c r="F68" s="20"/>
      <c r="G68" s="20"/>
      <c r="H68" s="20"/>
      <c r="I68" s="20">
        <f t="shared" si="7"/>
        <v>0</v>
      </c>
      <c r="J68" s="76">
        <f t="shared" si="9"/>
        <v>0</v>
      </c>
      <c r="K68" s="76"/>
      <c r="L68" s="76"/>
      <c r="M68" s="20"/>
    </row>
    <row r="69" spans="2:13" x14ac:dyDescent="0.4">
      <c r="B69" s="298"/>
      <c r="C69" s="300"/>
      <c r="D69" s="232"/>
      <c r="E69" s="19"/>
      <c r="F69" s="20"/>
      <c r="G69" s="20"/>
      <c r="H69" s="20"/>
      <c r="I69" s="20">
        <f t="shared" si="7"/>
        <v>0</v>
      </c>
      <c r="J69" s="76">
        <f t="shared" si="9"/>
        <v>0</v>
      </c>
      <c r="K69" s="76"/>
      <c r="L69" s="76"/>
      <c r="M69" s="20"/>
    </row>
    <row r="70" spans="2:13" x14ac:dyDescent="0.4">
      <c r="B70" s="298"/>
      <c r="C70" s="300"/>
      <c r="D70" s="32"/>
      <c r="E70" s="32">
        <v>46022</v>
      </c>
      <c r="F70" s="20"/>
      <c r="G70" s="20">
        <v>50</v>
      </c>
      <c r="H70" s="20">
        <v>50</v>
      </c>
      <c r="I70" s="20">
        <f t="shared" si="7"/>
        <v>100</v>
      </c>
      <c r="J70" s="76">
        <f t="shared" si="9"/>
        <v>100</v>
      </c>
      <c r="K70" s="76">
        <f>SUM(I66:I70)/SUM(F66:F70)</f>
        <v>1</v>
      </c>
      <c r="L70" s="85">
        <f>XIRR(J66:J70,E66:E70)</f>
        <v>2.9802322387695314E-9</v>
      </c>
      <c r="M70" s="37"/>
    </row>
    <row r="71" spans="2:13" x14ac:dyDescent="0.4">
      <c r="B71" s="298"/>
      <c r="C71" s="302" t="s">
        <v>368</v>
      </c>
      <c r="D71" s="21" t="s">
        <v>92</v>
      </c>
      <c r="E71" s="36">
        <v>36526</v>
      </c>
      <c r="F71" s="20">
        <v>100</v>
      </c>
      <c r="G71" s="20"/>
      <c r="H71" s="20"/>
      <c r="I71" s="20">
        <f t="shared" si="7"/>
        <v>0</v>
      </c>
      <c r="J71" s="76">
        <f t="shared" si="9"/>
        <v>-100</v>
      </c>
      <c r="K71" s="76"/>
      <c r="L71" s="76"/>
      <c r="M71" s="20"/>
    </row>
    <row r="72" spans="2:13" x14ac:dyDescent="0.4">
      <c r="B72" s="298"/>
      <c r="C72" s="300"/>
      <c r="D72" s="232"/>
      <c r="E72" s="19"/>
      <c r="F72" s="20"/>
      <c r="G72" s="20"/>
      <c r="H72" s="20"/>
      <c r="I72" s="20">
        <f t="shared" si="7"/>
        <v>0</v>
      </c>
      <c r="J72" s="76">
        <f t="shared" si="9"/>
        <v>0</v>
      </c>
      <c r="K72" s="76"/>
      <c r="L72" s="76"/>
      <c r="M72" s="20"/>
    </row>
    <row r="73" spans="2:13" x14ac:dyDescent="0.4">
      <c r="B73" s="298"/>
      <c r="C73" s="300"/>
      <c r="D73" s="232"/>
      <c r="E73" s="19"/>
      <c r="F73" s="20"/>
      <c r="G73" s="20"/>
      <c r="H73" s="20"/>
      <c r="I73" s="20">
        <f t="shared" si="7"/>
        <v>0</v>
      </c>
      <c r="J73" s="76">
        <f t="shared" si="9"/>
        <v>0</v>
      </c>
      <c r="K73" s="76"/>
      <c r="L73" s="76"/>
      <c r="M73" s="20"/>
    </row>
    <row r="74" spans="2:13" x14ac:dyDescent="0.4">
      <c r="B74" s="298"/>
      <c r="C74" s="300"/>
      <c r="D74" s="232"/>
      <c r="E74" s="19"/>
      <c r="F74" s="20"/>
      <c r="G74" s="20"/>
      <c r="H74" s="20"/>
      <c r="I74" s="20">
        <f t="shared" si="7"/>
        <v>0</v>
      </c>
      <c r="J74" s="76">
        <f t="shared" si="9"/>
        <v>0</v>
      </c>
      <c r="K74" s="76"/>
      <c r="L74" s="76"/>
      <c r="M74" s="20"/>
    </row>
    <row r="75" spans="2:13" x14ac:dyDescent="0.4">
      <c r="B75" s="299"/>
      <c r="C75" s="300"/>
      <c r="D75" s="232"/>
      <c r="E75" s="32">
        <v>46022</v>
      </c>
      <c r="F75" s="20"/>
      <c r="G75" s="20"/>
      <c r="H75" s="20">
        <v>100</v>
      </c>
      <c r="I75" s="20">
        <f t="shared" si="7"/>
        <v>100</v>
      </c>
      <c r="J75" s="76">
        <f>G75+H75-F75</f>
        <v>100</v>
      </c>
      <c r="K75" s="76">
        <f>SUM(I71:I75)/SUM(F71:F75)</f>
        <v>1</v>
      </c>
      <c r="L75" s="85">
        <f>XIRR(J71:J75,E71:E75)</f>
        <v>2.9802322387695314E-9</v>
      </c>
      <c r="M75" s="20"/>
    </row>
    <row r="76" spans="2:13" x14ac:dyDescent="0.4">
      <c r="B76" s="294" t="s">
        <v>96</v>
      </c>
      <c r="C76" s="295"/>
      <c r="D76" s="295"/>
      <c r="E76" s="296"/>
      <c r="F76" s="82">
        <f>SUM(F61:F75)</f>
        <v>300</v>
      </c>
      <c r="G76" s="82">
        <f>SUM(G61:G75)</f>
        <v>150</v>
      </c>
      <c r="H76" s="82">
        <f>SUM(H61:H75)</f>
        <v>150</v>
      </c>
      <c r="I76" s="82">
        <f>SUM(I61:I75)</f>
        <v>300</v>
      </c>
      <c r="J76" s="82">
        <f>SUM(J61:J75)</f>
        <v>0</v>
      </c>
      <c r="K76" s="83">
        <f>SUM(I76)/SUM(F76)</f>
        <v>1</v>
      </c>
      <c r="L76" s="84" t="e">
        <f>XIRR(J61:J75,E61:E75)</f>
        <v>#NUM!</v>
      </c>
      <c r="M76" s="84"/>
    </row>
    <row r="78" spans="2:13" x14ac:dyDescent="0.4">
      <c r="B78" s="297" t="s">
        <v>231</v>
      </c>
      <c r="C78" s="300" t="s">
        <v>369</v>
      </c>
      <c r="D78" s="232"/>
      <c r="E78" s="36"/>
      <c r="F78" s="20"/>
      <c r="G78" s="20"/>
      <c r="H78" s="20"/>
      <c r="I78" s="20">
        <f>G78+H78</f>
        <v>0</v>
      </c>
      <c r="J78" s="76">
        <f t="shared" ref="J78:J92" si="10">G78+H78-F78</f>
        <v>0</v>
      </c>
      <c r="K78" s="76"/>
      <c r="L78" s="76"/>
      <c r="M78" s="20"/>
    </row>
    <row r="79" spans="2:13" x14ac:dyDescent="0.4">
      <c r="B79" s="298"/>
      <c r="C79" s="300"/>
      <c r="D79" s="232"/>
      <c r="E79" s="36"/>
      <c r="F79" s="20"/>
      <c r="G79" s="20"/>
      <c r="H79" s="20"/>
      <c r="I79" s="20">
        <f t="shared" ref="I79:I92" si="11">G79+H79</f>
        <v>0</v>
      </c>
      <c r="J79" s="76">
        <f t="shared" si="10"/>
        <v>0</v>
      </c>
      <c r="K79" s="76"/>
      <c r="L79" s="76"/>
      <c r="M79" s="20"/>
    </row>
    <row r="80" spans="2:13" x14ac:dyDescent="0.4">
      <c r="B80" s="298"/>
      <c r="C80" s="300"/>
      <c r="D80" s="232"/>
      <c r="E80" s="36"/>
      <c r="F80" s="20"/>
      <c r="G80" s="20"/>
      <c r="H80" s="20"/>
      <c r="I80" s="20">
        <f t="shared" si="11"/>
        <v>0</v>
      </c>
      <c r="J80" s="76">
        <f t="shared" si="10"/>
        <v>0</v>
      </c>
      <c r="K80" s="76"/>
      <c r="L80" s="76"/>
      <c r="M80" s="20"/>
    </row>
    <row r="81" spans="2:13" x14ac:dyDescent="0.4">
      <c r="B81" s="298"/>
      <c r="C81" s="300"/>
      <c r="D81" s="232"/>
      <c r="E81" s="36"/>
      <c r="F81" s="36"/>
      <c r="G81" s="20"/>
      <c r="H81" s="20"/>
      <c r="I81" s="20">
        <f t="shared" si="11"/>
        <v>0</v>
      </c>
      <c r="J81" s="76">
        <f t="shared" si="10"/>
        <v>0</v>
      </c>
      <c r="K81" s="76"/>
      <c r="L81" s="76"/>
      <c r="M81" s="20"/>
    </row>
    <row r="82" spans="2:13" x14ac:dyDescent="0.4">
      <c r="B82" s="298"/>
      <c r="C82" s="300"/>
      <c r="D82" s="232"/>
      <c r="E82" s="32">
        <v>46022</v>
      </c>
      <c r="F82" s="20"/>
      <c r="G82" s="20"/>
      <c r="H82" s="20"/>
      <c r="I82" s="20">
        <f t="shared" si="11"/>
        <v>0</v>
      </c>
      <c r="J82" s="76">
        <f t="shared" si="10"/>
        <v>0</v>
      </c>
      <c r="K82" s="76" t="e">
        <f>SUM(I78:I82)/SUM(F78:F82)</f>
        <v>#DIV/0!</v>
      </c>
      <c r="L82" s="85" t="e">
        <f>XIRR(J78:J82,E78:E82)</f>
        <v>#NUM!</v>
      </c>
      <c r="M82" s="37"/>
    </row>
    <row r="83" spans="2:13" x14ac:dyDescent="0.4">
      <c r="B83" s="298"/>
      <c r="C83" s="300" t="s">
        <v>370</v>
      </c>
      <c r="D83" s="232"/>
      <c r="E83" s="19"/>
      <c r="F83" s="20"/>
      <c r="G83" s="20"/>
      <c r="H83" s="20"/>
      <c r="I83" s="20">
        <f t="shared" si="11"/>
        <v>0</v>
      </c>
      <c r="J83" s="76">
        <f t="shared" si="10"/>
        <v>0</v>
      </c>
      <c r="K83" s="76"/>
      <c r="L83" s="76"/>
      <c r="M83" s="20"/>
    </row>
    <row r="84" spans="2:13" x14ac:dyDescent="0.4">
      <c r="B84" s="298"/>
      <c r="C84" s="300"/>
      <c r="D84" s="232"/>
      <c r="E84" s="19"/>
      <c r="F84" s="20"/>
      <c r="G84" s="20"/>
      <c r="H84" s="20"/>
      <c r="I84" s="20">
        <f t="shared" si="11"/>
        <v>0</v>
      </c>
      <c r="J84" s="76">
        <f t="shared" si="10"/>
        <v>0</v>
      </c>
      <c r="K84" s="76"/>
      <c r="L84" s="76"/>
      <c r="M84" s="20"/>
    </row>
    <row r="85" spans="2:13" x14ac:dyDescent="0.4">
      <c r="B85" s="298"/>
      <c r="C85" s="300"/>
      <c r="D85" s="232"/>
      <c r="E85" s="19"/>
      <c r="F85" s="20"/>
      <c r="G85" s="20"/>
      <c r="H85" s="20"/>
      <c r="I85" s="20">
        <f t="shared" si="11"/>
        <v>0</v>
      </c>
      <c r="J85" s="76">
        <f t="shared" si="10"/>
        <v>0</v>
      </c>
      <c r="K85" s="76"/>
      <c r="L85" s="76"/>
      <c r="M85" s="20"/>
    </row>
    <row r="86" spans="2:13" x14ac:dyDescent="0.4">
      <c r="B86" s="298"/>
      <c r="C86" s="300"/>
      <c r="D86" s="232"/>
      <c r="E86" s="19"/>
      <c r="F86" s="20"/>
      <c r="G86" s="20"/>
      <c r="H86" s="20"/>
      <c r="I86" s="20">
        <f t="shared" si="11"/>
        <v>0</v>
      </c>
      <c r="J86" s="76">
        <f t="shared" si="10"/>
        <v>0</v>
      </c>
      <c r="K86" s="76"/>
      <c r="L86" s="76"/>
      <c r="M86" s="20"/>
    </row>
    <row r="87" spans="2:13" x14ac:dyDescent="0.4">
      <c r="B87" s="298"/>
      <c r="C87" s="300"/>
      <c r="D87" s="232"/>
      <c r="E87" s="32">
        <v>46022</v>
      </c>
      <c r="F87" s="20"/>
      <c r="G87" s="20"/>
      <c r="H87" s="20"/>
      <c r="I87" s="20">
        <f t="shared" si="11"/>
        <v>0</v>
      </c>
      <c r="J87" s="76">
        <f t="shared" si="10"/>
        <v>0</v>
      </c>
      <c r="K87" s="76" t="e">
        <f>SUM(I83:I87)/SUM(F83:F87)</f>
        <v>#DIV/0!</v>
      </c>
      <c r="L87" s="85" t="e">
        <f>XIRR(J83:J87,E83:E87)</f>
        <v>#NUM!</v>
      </c>
      <c r="M87" s="20"/>
    </row>
    <row r="88" spans="2:13" x14ac:dyDescent="0.4">
      <c r="B88" s="298"/>
      <c r="C88" s="300" t="s">
        <v>371</v>
      </c>
      <c r="D88" s="232"/>
      <c r="E88" s="19"/>
      <c r="F88" s="20"/>
      <c r="G88" s="20"/>
      <c r="H88" s="20"/>
      <c r="I88" s="20">
        <f t="shared" si="11"/>
        <v>0</v>
      </c>
      <c r="J88" s="76">
        <f t="shared" si="10"/>
        <v>0</v>
      </c>
      <c r="K88" s="76"/>
      <c r="L88" s="76"/>
      <c r="M88" s="20"/>
    </row>
    <row r="89" spans="2:13" x14ac:dyDescent="0.4">
      <c r="B89" s="298"/>
      <c r="C89" s="300"/>
      <c r="D89" s="232"/>
      <c r="E89" s="19"/>
      <c r="F89" s="20"/>
      <c r="G89" s="20"/>
      <c r="H89" s="20"/>
      <c r="I89" s="20">
        <f t="shared" si="11"/>
        <v>0</v>
      </c>
      <c r="J89" s="76">
        <f t="shared" si="10"/>
        <v>0</v>
      </c>
      <c r="K89" s="76"/>
      <c r="L89" s="76"/>
      <c r="M89" s="20"/>
    </row>
    <row r="90" spans="2:13" x14ac:dyDescent="0.4">
      <c r="B90" s="298"/>
      <c r="C90" s="300"/>
      <c r="D90" s="232"/>
      <c r="E90" s="19"/>
      <c r="F90" s="20"/>
      <c r="G90" s="20"/>
      <c r="H90" s="20"/>
      <c r="I90" s="20">
        <f t="shared" si="11"/>
        <v>0</v>
      </c>
      <c r="J90" s="76">
        <f t="shared" si="10"/>
        <v>0</v>
      </c>
      <c r="K90" s="76"/>
      <c r="L90" s="76"/>
      <c r="M90" s="20"/>
    </row>
    <row r="91" spans="2:13" x14ac:dyDescent="0.4">
      <c r="B91" s="298"/>
      <c r="C91" s="300"/>
      <c r="D91" s="232"/>
      <c r="E91" s="32"/>
      <c r="F91" s="20"/>
      <c r="G91" s="20"/>
      <c r="H91" s="20"/>
      <c r="I91" s="20">
        <f t="shared" si="11"/>
        <v>0</v>
      </c>
      <c r="J91" s="76">
        <f t="shared" si="10"/>
        <v>0</v>
      </c>
      <c r="K91" s="76"/>
      <c r="L91" s="76"/>
      <c r="M91" s="20"/>
    </row>
    <row r="92" spans="2:13" x14ac:dyDescent="0.4">
      <c r="B92" s="299"/>
      <c r="C92" s="300"/>
      <c r="D92" s="232"/>
      <c r="E92" s="32">
        <v>46022</v>
      </c>
      <c r="F92" s="20"/>
      <c r="G92" s="20"/>
      <c r="H92" s="20"/>
      <c r="I92" s="20">
        <f t="shared" si="11"/>
        <v>0</v>
      </c>
      <c r="J92" s="76">
        <f t="shared" si="10"/>
        <v>0</v>
      </c>
      <c r="K92" s="76" t="e">
        <f>SUM(I88:I92)/SUM(F88:F92)</f>
        <v>#DIV/0!</v>
      </c>
      <c r="L92" s="85" t="e">
        <f>XIRR(J88:J92,E88:E92)</f>
        <v>#NUM!</v>
      </c>
      <c r="M92" s="20"/>
    </row>
    <row r="93" spans="2:13" x14ac:dyDescent="0.4">
      <c r="B93" s="294" t="s">
        <v>96</v>
      </c>
      <c r="C93" s="295"/>
      <c r="D93" s="295"/>
      <c r="E93" s="296"/>
      <c r="F93" s="82">
        <f>SUM(F78:F92)</f>
        <v>0</v>
      </c>
      <c r="G93" s="82">
        <f>SUM(G78:G92)</f>
        <v>0</v>
      </c>
      <c r="H93" s="82">
        <f t="shared" ref="H93" si="12">SUM(H78:H92)</f>
        <v>0</v>
      </c>
      <c r="I93" s="82">
        <f>SUM(I78:I92)</f>
        <v>0</v>
      </c>
      <c r="J93" s="82">
        <f>SUM(J78:J92)</f>
        <v>0</v>
      </c>
      <c r="K93" s="83" t="e">
        <f>SUM(I93)/SUM(F93)</f>
        <v>#DIV/0!</v>
      </c>
      <c r="L93" s="84" t="e">
        <f>XIRR(J78:J92,E78:E92)</f>
        <v>#NUM!</v>
      </c>
      <c r="M93" s="84"/>
    </row>
    <row r="95" spans="2:13" x14ac:dyDescent="0.4">
      <c r="B95" s="297" t="s">
        <v>232</v>
      </c>
      <c r="C95" s="300" t="s">
        <v>372</v>
      </c>
      <c r="D95" s="232"/>
      <c r="E95" s="36"/>
      <c r="F95" s="20"/>
      <c r="G95" s="20"/>
      <c r="H95" s="20"/>
      <c r="I95" s="20">
        <f>G95+H95</f>
        <v>0</v>
      </c>
      <c r="J95" s="76">
        <f>G95+H95-F95</f>
        <v>0</v>
      </c>
      <c r="K95" s="76"/>
      <c r="L95" s="76"/>
      <c r="M95" s="20"/>
    </row>
    <row r="96" spans="2:13" x14ac:dyDescent="0.4">
      <c r="B96" s="298"/>
      <c r="C96" s="300"/>
      <c r="D96" s="232"/>
      <c r="E96" s="36"/>
      <c r="F96" s="20"/>
      <c r="G96" s="20"/>
      <c r="H96" s="20"/>
      <c r="I96" s="20">
        <f t="shared" ref="I96:I109" si="13">G96+H96</f>
        <v>0</v>
      </c>
      <c r="J96" s="76">
        <f t="shared" ref="J96:J108" si="14">G96+H96-F96</f>
        <v>0</v>
      </c>
      <c r="K96" s="76"/>
      <c r="L96" s="76"/>
      <c r="M96" s="20"/>
    </row>
    <row r="97" spans="2:13" x14ac:dyDescent="0.4">
      <c r="B97" s="298"/>
      <c r="C97" s="300"/>
      <c r="D97" s="232"/>
      <c r="E97" s="36"/>
      <c r="F97" s="20"/>
      <c r="G97" s="20"/>
      <c r="H97" s="20"/>
      <c r="I97" s="20">
        <f t="shared" si="13"/>
        <v>0</v>
      </c>
      <c r="J97" s="76">
        <f t="shared" si="14"/>
        <v>0</v>
      </c>
      <c r="K97" s="76"/>
      <c r="L97" s="76"/>
      <c r="M97" s="20"/>
    </row>
    <row r="98" spans="2:13" x14ac:dyDescent="0.4">
      <c r="B98" s="298"/>
      <c r="C98" s="300"/>
      <c r="D98" s="232"/>
      <c r="E98" s="36"/>
      <c r="F98" s="36"/>
      <c r="G98" s="20"/>
      <c r="H98" s="20"/>
      <c r="I98" s="20">
        <f t="shared" si="13"/>
        <v>0</v>
      </c>
      <c r="J98" s="76">
        <f t="shared" si="14"/>
        <v>0</v>
      </c>
      <c r="K98" s="76"/>
      <c r="L98" s="76"/>
      <c r="M98" s="20"/>
    </row>
    <row r="99" spans="2:13" x14ac:dyDescent="0.4">
      <c r="B99" s="298"/>
      <c r="C99" s="300"/>
      <c r="D99" s="232"/>
      <c r="E99" s="32">
        <v>46022</v>
      </c>
      <c r="F99" s="20"/>
      <c r="G99" s="20"/>
      <c r="H99" s="20"/>
      <c r="I99" s="20">
        <f t="shared" si="13"/>
        <v>0</v>
      </c>
      <c r="J99" s="76">
        <f t="shared" si="14"/>
        <v>0</v>
      </c>
      <c r="K99" s="76" t="e">
        <f>SUM(I95:I99)/SUM(F95:F99)</f>
        <v>#DIV/0!</v>
      </c>
      <c r="L99" s="85" t="e">
        <f>XIRR(J95:J99,E95:E99)</f>
        <v>#NUM!</v>
      </c>
      <c r="M99" s="37"/>
    </row>
    <row r="100" spans="2:13" x14ac:dyDescent="0.4">
      <c r="B100" s="298"/>
      <c r="C100" s="300" t="s">
        <v>373</v>
      </c>
      <c r="D100" s="232"/>
      <c r="E100" s="19"/>
      <c r="F100" s="20"/>
      <c r="G100" s="20"/>
      <c r="H100" s="20"/>
      <c r="I100" s="20">
        <f t="shared" si="13"/>
        <v>0</v>
      </c>
      <c r="J100" s="76">
        <f t="shared" si="14"/>
        <v>0</v>
      </c>
      <c r="K100" s="76"/>
      <c r="L100" s="76"/>
      <c r="M100" s="20"/>
    </row>
    <row r="101" spans="2:13" x14ac:dyDescent="0.4">
      <c r="B101" s="298"/>
      <c r="C101" s="300"/>
      <c r="D101" s="232"/>
      <c r="E101" s="19"/>
      <c r="F101" s="20"/>
      <c r="G101" s="20"/>
      <c r="H101" s="20"/>
      <c r="I101" s="20">
        <f t="shared" si="13"/>
        <v>0</v>
      </c>
      <c r="J101" s="76">
        <f t="shared" si="14"/>
        <v>0</v>
      </c>
      <c r="K101" s="76"/>
      <c r="L101" s="76"/>
      <c r="M101" s="20"/>
    </row>
    <row r="102" spans="2:13" x14ac:dyDescent="0.4">
      <c r="B102" s="298"/>
      <c r="C102" s="300"/>
      <c r="D102" s="232"/>
      <c r="E102" s="19"/>
      <c r="F102" s="20"/>
      <c r="G102" s="20"/>
      <c r="H102" s="20"/>
      <c r="I102" s="20">
        <f t="shared" si="13"/>
        <v>0</v>
      </c>
      <c r="J102" s="76">
        <f t="shared" si="14"/>
        <v>0</v>
      </c>
      <c r="K102" s="76"/>
      <c r="L102" s="76"/>
      <c r="M102" s="20"/>
    </row>
    <row r="103" spans="2:13" x14ac:dyDescent="0.4">
      <c r="B103" s="298"/>
      <c r="C103" s="300"/>
      <c r="D103" s="232"/>
      <c r="E103" s="19"/>
      <c r="F103" s="20"/>
      <c r="G103" s="20"/>
      <c r="H103" s="20"/>
      <c r="I103" s="20">
        <f t="shared" si="13"/>
        <v>0</v>
      </c>
      <c r="J103" s="76">
        <f t="shared" si="14"/>
        <v>0</v>
      </c>
      <c r="K103" s="76"/>
      <c r="L103" s="76"/>
      <c r="M103" s="20"/>
    </row>
    <row r="104" spans="2:13" x14ac:dyDescent="0.4">
      <c r="B104" s="298"/>
      <c r="C104" s="300"/>
      <c r="D104" s="232"/>
      <c r="E104" s="32">
        <v>46022</v>
      </c>
      <c r="F104" s="20"/>
      <c r="G104" s="20"/>
      <c r="H104" s="20"/>
      <c r="I104" s="20">
        <f t="shared" si="13"/>
        <v>0</v>
      </c>
      <c r="J104" s="76">
        <f t="shared" si="14"/>
        <v>0</v>
      </c>
      <c r="K104" s="76" t="e">
        <f>SUM(I100:I104)/SUM(F100:F104)</f>
        <v>#DIV/0!</v>
      </c>
      <c r="L104" s="85" t="e">
        <f>XIRR(J100:J104,E100:E104)</f>
        <v>#NUM!</v>
      </c>
      <c r="M104" s="20"/>
    </row>
    <row r="105" spans="2:13" x14ac:dyDescent="0.4">
      <c r="B105" s="298"/>
      <c r="C105" s="300" t="s">
        <v>374</v>
      </c>
      <c r="D105" s="232"/>
      <c r="E105" s="19"/>
      <c r="F105" s="20"/>
      <c r="G105" s="20"/>
      <c r="H105" s="20"/>
      <c r="I105" s="20">
        <f t="shared" si="13"/>
        <v>0</v>
      </c>
      <c r="J105" s="76">
        <f t="shared" si="14"/>
        <v>0</v>
      </c>
      <c r="K105" s="76"/>
      <c r="L105" s="76"/>
      <c r="M105" s="20"/>
    </row>
    <row r="106" spans="2:13" x14ac:dyDescent="0.4">
      <c r="B106" s="298"/>
      <c r="C106" s="300"/>
      <c r="D106" s="232"/>
      <c r="E106" s="19"/>
      <c r="F106" s="20"/>
      <c r="G106" s="20"/>
      <c r="H106" s="20"/>
      <c r="I106" s="20">
        <f t="shared" si="13"/>
        <v>0</v>
      </c>
      <c r="J106" s="76">
        <f t="shared" si="14"/>
        <v>0</v>
      </c>
      <c r="K106" s="76"/>
      <c r="L106" s="76"/>
      <c r="M106" s="20"/>
    </row>
    <row r="107" spans="2:13" x14ac:dyDescent="0.4">
      <c r="B107" s="298"/>
      <c r="C107" s="300"/>
      <c r="D107" s="232"/>
      <c r="E107" s="19"/>
      <c r="F107" s="20"/>
      <c r="G107" s="20"/>
      <c r="H107" s="20"/>
      <c r="I107" s="20">
        <f t="shared" si="13"/>
        <v>0</v>
      </c>
      <c r="J107" s="76">
        <f t="shared" si="14"/>
        <v>0</v>
      </c>
      <c r="K107" s="76"/>
      <c r="L107" s="76"/>
      <c r="M107" s="20"/>
    </row>
    <row r="108" spans="2:13" x14ac:dyDescent="0.4">
      <c r="B108" s="298"/>
      <c r="C108" s="300"/>
      <c r="D108" s="232"/>
      <c r="E108" s="19"/>
      <c r="F108" s="20"/>
      <c r="G108" s="20"/>
      <c r="H108" s="20"/>
      <c r="I108" s="20">
        <f t="shared" si="13"/>
        <v>0</v>
      </c>
      <c r="J108" s="76">
        <f t="shared" si="14"/>
        <v>0</v>
      </c>
      <c r="K108" s="76"/>
      <c r="L108" s="76"/>
      <c r="M108" s="20"/>
    </row>
    <row r="109" spans="2:13" x14ac:dyDescent="0.4">
      <c r="B109" s="299"/>
      <c r="C109" s="300"/>
      <c r="D109" s="232"/>
      <c r="E109" s="32">
        <v>46022</v>
      </c>
      <c r="F109" s="20"/>
      <c r="G109" s="20"/>
      <c r="H109" s="20"/>
      <c r="I109" s="20">
        <f t="shared" si="13"/>
        <v>0</v>
      </c>
      <c r="J109" s="76">
        <f>G109+H109-F109</f>
        <v>0</v>
      </c>
      <c r="K109" s="76" t="e">
        <f>SUM(I105:I109)/SUM(F105:F109)</f>
        <v>#DIV/0!</v>
      </c>
      <c r="L109" s="85" t="e">
        <f>XIRR(J105:J109,E105:E109)</f>
        <v>#NUM!</v>
      </c>
      <c r="M109" s="20"/>
    </row>
    <row r="110" spans="2:13" x14ac:dyDescent="0.4">
      <c r="B110" s="294" t="s">
        <v>96</v>
      </c>
      <c r="C110" s="295"/>
      <c r="D110" s="295"/>
      <c r="E110" s="296"/>
      <c r="F110" s="82">
        <f>SUM(F95:F109)</f>
        <v>0</v>
      </c>
      <c r="G110" s="82">
        <f>SUM(G95:G109)</f>
        <v>0</v>
      </c>
      <c r="H110" s="82">
        <f>SUM(H95:H109)</f>
        <v>0</v>
      </c>
      <c r="I110" s="82">
        <f>SUM(I95:I109)</f>
        <v>0</v>
      </c>
      <c r="J110" s="82">
        <f>SUM(J95:J109)</f>
        <v>0</v>
      </c>
      <c r="K110" s="83" t="e">
        <f>SUM(I110)/SUM(F110)</f>
        <v>#DIV/0!</v>
      </c>
      <c r="L110" s="84" t="e">
        <f>XIRR(J95:J109,E95:E109)</f>
        <v>#NUM!</v>
      </c>
      <c r="M110" s="84"/>
    </row>
  </sheetData>
  <mergeCells count="30">
    <mergeCell ref="B95:B109"/>
    <mergeCell ref="C95:C99"/>
    <mergeCell ref="C100:C104"/>
    <mergeCell ref="C105:C109"/>
    <mergeCell ref="B110:E110"/>
    <mergeCell ref="B78:B92"/>
    <mergeCell ref="C78:C82"/>
    <mergeCell ref="C83:C87"/>
    <mergeCell ref="C88:C92"/>
    <mergeCell ref="B93:E93"/>
    <mergeCell ref="B61:B75"/>
    <mergeCell ref="C61:C65"/>
    <mergeCell ref="C66:C70"/>
    <mergeCell ref="C71:C75"/>
    <mergeCell ref="B76:E76"/>
    <mergeCell ref="B54:E54"/>
    <mergeCell ref="B5:B19"/>
    <mergeCell ref="C5:C9"/>
    <mergeCell ref="C10:C14"/>
    <mergeCell ref="C15:C19"/>
    <mergeCell ref="B20:E20"/>
    <mergeCell ref="B22:B36"/>
    <mergeCell ref="C22:C26"/>
    <mergeCell ref="C27:C31"/>
    <mergeCell ref="C32:C36"/>
    <mergeCell ref="B37:E37"/>
    <mergeCell ref="B39:B53"/>
    <mergeCell ref="C39:C43"/>
    <mergeCell ref="C44:C48"/>
    <mergeCell ref="C49:C53"/>
  </mergeCells>
  <phoneticPr fontId="1" type="noConversion"/>
  <pageMargins left="0.7" right="0.7" top="0.75" bottom="0.75" header="0.3" footer="0.3"/>
  <pageSetup paperSize="9" scale="5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2:T45"/>
  <sheetViews>
    <sheetView showGridLines="0" zoomScale="80" zoomScaleNormal="80" workbookViewId="0">
      <selection activeCell="B1" sqref="B1"/>
    </sheetView>
  </sheetViews>
  <sheetFormatPr defaultRowHeight="17.399999999999999" x14ac:dyDescent="0.4"/>
  <cols>
    <col min="1" max="1" width="3.59765625" customWidth="1"/>
    <col min="2" max="2" width="19.19921875" style="47" customWidth="1"/>
    <col min="3" max="7" width="19.19921875" customWidth="1"/>
    <col min="8" max="8" width="22.8984375" customWidth="1"/>
    <col min="9" max="9" width="23.69921875" customWidth="1"/>
    <col min="10" max="10" width="19.19921875" customWidth="1"/>
    <col min="11" max="20" width="18.69921875" customWidth="1"/>
  </cols>
  <sheetData>
    <row r="2" spans="2:15" x14ac:dyDescent="0.4">
      <c r="B2" s="212" t="s">
        <v>154</v>
      </c>
      <c r="C2" s="8"/>
      <c r="D2" s="8"/>
      <c r="E2" s="8"/>
      <c r="F2" s="8"/>
      <c r="G2" s="68"/>
      <c r="H2" s="8"/>
      <c r="I2" s="8"/>
      <c r="J2" s="3"/>
      <c r="K2" s="3"/>
      <c r="L2" s="3"/>
      <c r="M2" s="3"/>
      <c r="N2" s="3"/>
      <c r="O2" s="3"/>
    </row>
    <row r="3" spans="2:15" x14ac:dyDescent="0.4">
      <c r="B3" s="103" t="s">
        <v>3</v>
      </c>
      <c r="C3" s="103" t="s">
        <v>2</v>
      </c>
      <c r="D3" s="103" t="s">
        <v>1</v>
      </c>
      <c r="E3" s="103" t="s">
        <v>58</v>
      </c>
      <c r="F3" s="103" t="s">
        <v>82</v>
      </c>
      <c r="G3" s="103" t="s">
        <v>129</v>
      </c>
      <c r="H3" s="103" t="s">
        <v>62</v>
      </c>
      <c r="I3" s="103" t="s">
        <v>63</v>
      </c>
      <c r="J3" s="103" t="s">
        <v>133</v>
      </c>
      <c r="K3" s="103" t="s">
        <v>65</v>
      </c>
      <c r="L3" s="103" t="s">
        <v>66</v>
      </c>
      <c r="M3" s="103" t="s">
        <v>67</v>
      </c>
      <c r="N3" s="103" t="s">
        <v>68</v>
      </c>
      <c r="O3" s="103" t="s">
        <v>64</v>
      </c>
    </row>
    <row r="4" spans="2:15" x14ac:dyDescent="0.4">
      <c r="B4" s="315" t="s">
        <v>54</v>
      </c>
      <c r="C4" s="24"/>
      <c r="D4" s="24" t="str">
        <f>D11</f>
        <v>OOO</v>
      </c>
      <c r="E4" s="25"/>
      <c r="F4" s="23"/>
      <c r="G4" s="86">
        <f>M11</f>
        <v>15.164383561643834</v>
      </c>
      <c r="H4" s="86">
        <f>K11</f>
        <v>15.008219178082191</v>
      </c>
      <c r="I4" s="23"/>
      <c r="J4" s="23"/>
      <c r="K4" s="23"/>
      <c r="L4" s="23"/>
      <c r="M4" s="23"/>
      <c r="N4" s="23"/>
      <c r="O4" s="23"/>
    </row>
    <row r="5" spans="2:15" x14ac:dyDescent="0.4">
      <c r="B5" s="316"/>
      <c r="C5" s="25"/>
      <c r="D5" s="66" t="str">
        <f>D14</f>
        <v>XXX</v>
      </c>
      <c r="E5" s="25"/>
      <c r="F5" s="23"/>
      <c r="G5" s="86">
        <f>M14</f>
        <v>15.534246575342465</v>
      </c>
      <c r="H5" s="86">
        <f>K14</f>
        <v>15.008219178082191</v>
      </c>
      <c r="I5" s="23"/>
      <c r="J5" s="23"/>
      <c r="K5" s="23"/>
      <c r="L5" s="23"/>
      <c r="M5" s="23"/>
      <c r="N5" s="23"/>
      <c r="O5" s="23"/>
    </row>
    <row r="6" spans="2:15" x14ac:dyDescent="0.4">
      <c r="B6" s="316"/>
      <c r="C6" s="25"/>
      <c r="D6" s="25"/>
      <c r="E6" s="25"/>
      <c r="F6" s="23"/>
      <c r="G6" s="86"/>
      <c r="H6" s="86"/>
      <c r="I6" s="23"/>
      <c r="J6" s="23"/>
      <c r="K6" s="23"/>
      <c r="L6" s="23"/>
      <c r="M6" s="23"/>
      <c r="N6" s="23"/>
      <c r="O6" s="23"/>
    </row>
    <row r="7" spans="2:15" x14ac:dyDescent="0.4">
      <c r="B7" s="317"/>
      <c r="C7" s="294" t="s">
        <v>27</v>
      </c>
      <c r="D7" s="295"/>
      <c r="E7" s="295"/>
      <c r="F7" s="296"/>
      <c r="G7" s="115">
        <f>+AVERAGE(G4:G6)</f>
        <v>15.34931506849315</v>
      </c>
      <c r="H7" s="115">
        <f>+AVERAGE(H4:H6)</f>
        <v>15.008219178082191</v>
      </c>
      <c r="I7" s="294"/>
      <c r="J7" s="295"/>
      <c r="K7" s="295"/>
      <c r="L7" s="295"/>
      <c r="M7" s="295"/>
      <c r="N7" s="295"/>
      <c r="O7" s="296"/>
    </row>
    <row r="9" spans="2:15" x14ac:dyDescent="0.4">
      <c r="B9" s="212" t="s">
        <v>306</v>
      </c>
      <c r="C9" s="8"/>
    </row>
    <row r="10" spans="2:15" x14ac:dyDescent="0.4">
      <c r="B10" s="103" t="s">
        <v>3</v>
      </c>
      <c r="C10" s="103" t="s">
        <v>75</v>
      </c>
      <c r="D10" s="103" t="s">
        <v>57</v>
      </c>
      <c r="E10" s="103" t="s">
        <v>69</v>
      </c>
      <c r="F10" s="103" t="s">
        <v>60</v>
      </c>
      <c r="G10" s="103" t="s">
        <v>56</v>
      </c>
      <c r="H10" s="103" t="s">
        <v>70</v>
      </c>
      <c r="I10" s="103" t="s">
        <v>71</v>
      </c>
      <c r="J10" s="103" t="s">
        <v>61</v>
      </c>
      <c r="K10" s="103" t="s">
        <v>72</v>
      </c>
      <c r="L10" s="103" t="s">
        <v>130</v>
      </c>
      <c r="M10" s="103" t="s">
        <v>131</v>
      </c>
    </row>
    <row r="11" spans="2:15" x14ac:dyDescent="0.4">
      <c r="B11" s="315" t="s">
        <v>54</v>
      </c>
      <c r="C11" s="249"/>
      <c r="D11" s="249" t="s">
        <v>59</v>
      </c>
      <c r="E11" s="66" t="s">
        <v>162</v>
      </c>
      <c r="F11" s="25"/>
      <c r="G11" s="25"/>
      <c r="H11" s="25"/>
      <c r="I11" s="26">
        <v>40544</v>
      </c>
      <c r="J11" s="26">
        <v>46022</v>
      </c>
      <c r="K11" s="87">
        <f>(J11-I11)/365</f>
        <v>15.008219178082191</v>
      </c>
      <c r="L11" s="27" t="s">
        <v>106</v>
      </c>
      <c r="M11" s="88">
        <f>SUMIF(L11:L13,"A",K11:K13)+(SUMIF(L11:L13,"B",K11:K13)*0.5)</f>
        <v>15.164383561643834</v>
      </c>
    </row>
    <row r="12" spans="2:15" x14ac:dyDescent="0.4">
      <c r="B12" s="316"/>
      <c r="C12" s="314"/>
      <c r="D12" s="314"/>
      <c r="E12" s="25"/>
      <c r="F12" s="25"/>
      <c r="G12" s="25"/>
      <c r="H12" s="25"/>
      <c r="I12" s="26">
        <v>40118</v>
      </c>
      <c r="J12" s="26">
        <v>40232</v>
      </c>
      <c r="K12" s="87">
        <f>(J12-I12)/365</f>
        <v>0.31232876712328766</v>
      </c>
      <c r="L12" s="27" t="s">
        <v>110</v>
      </c>
      <c r="M12" s="28"/>
    </row>
    <row r="13" spans="2:15" x14ac:dyDescent="0.4">
      <c r="B13" s="316"/>
      <c r="C13" s="250"/>
      <c r="D13" s="250"/>
      <c r="E13" s="25"/>
      <c r="F13" s="25"/>
      <c r="G13" s="25"/>
      <c r="H13" s="25"/>
      <c r="I13" s="26">
        <v>39847</v>
      </c>
      <c r="J13" s="26">
        <v>40117</v>
      </c>
      <c r="K13" s="87">
        <f>(J13-I13)/365</f>
        <v>0.73972602739726023</v>
      </c>
      <c r="L13" s="27" t="s">
        <v>73</v>
      </c>
      <c r="M13" s="29"/>
    </row>
    <row r="14" spans="2:15" x14ac:dyDescent="0.4">
      <c r="B14" s="316"/>
      <c r="C14" s="249"/>
      <c r="D14" s="249" t="s">
        <v>161</v>
      </c>
      <c r="E14" s="66" t="s">
        <v>162</v>
      </c>
      <c r="F14" s="25"/>
      <c r="G14" s="25"/>
      <c r="H14" s="25"/>
      <c r="I14" s="26">
        <v>40544</v>
      </c>
      <c r="J14" s="26">
        <v>46022</v>
      </c>
      <c r="K14" s="87">
        <f>(J14-I14)/365</f>
        <v>15.008219178082191</v>
      </c>
      <c r="L14" s="27" t="s">
        <v>163</v>
      </c>
      <c r="M14" s="88">
        <f>SUMIF(L14:L16,"A",K14:K16)+(SUMIF(L14:L16,"B",K14:K16)*0.5)</f>
        <v>15.534246575342465</v>
      </c>
    </row>
    <row r="15" spans="2:15" x14ac:dyDescent="0.4">
      <c r="B15" s="316"/>
      <c r="C15" s="314"/>
      <c r="D15" s="314"/>
      <c r="E15" s="25"/>
      <c r="F15" s="25"/>
      <c r="G15" s="25"/>
      <c r="H15" s="25"/>
      <c r="I15" s="26">
        <v>40118</v>
      </c>
      <c r="J15" s="26">
        <v>40232</v>
      </c>
      <c r="K15" s="87">
        <f>(J15-I15)/365</f>
        <v>0.31232876712328766</v>
      </c>
      <c r="L15" s="27" t="s">
        <v>164</v>
      </c>
      <c r="M15" s="116"/>
    </row>
    <row r="16" spans="2:15" x14ac:dyDescent="0.4">
      <c r="B16" s="317"/>
      <c r="C16" s="250"/>
      <c r="D16" s="250"/>
      <c r="E16" s="25"/>
      <c r="F16" s="25"/>
      <c r="G16" s="25"/>
      <c r="H16" s="25"/>
      <c r="I16" s="26">
        <v>39847</v>
      </c>
      <c r="J16" s="26">
        <v>40117</v>
      </c>
      <c r="K16" s="87">
        <f t="shared" ref="K16" si="0">(J16-I16)/365</f>
        <v>0.73972602739726023</v>
      </c>
      <c r="L16" s="27" t="s">
        <v>165</v>
      </c>
      <c r="M16" s="29"/>
    </row>
    <row r="17" spans="2:14" x14ac:dyDescent="0.4">
      <c r="B17" s="293" t="s">
        <v>55</v>
      </c>
      <c r="C17" s="249"/>
      <c r="D17" s="249" t="s">
        <v>59</v>
      </c>
      <c r="E17" s="25"/>
      <c r="F17" s="25"/>
      <c r="G17" s="25"/>
      <c r="H17" s="25"/>
      <c r="I17" s="26">
        <v>40544</v>
      </c>
      <c r="J17" s="26">
        <v>46022</v>
      </c>
      <c r="K17" s="87">
        <f>(J17-I17)/365</f>
        <v>15.008219178082191</v>
      </c>
      <c r="L17" s="164" t="s">
        <v>106</v>
      </c>
      <c r="M17" s="88">
        <f>SUMIF(L17:L19,"A",K17:K19)+(SUMIF(L17:L19,"B",K17:K19)*0.5)</f>
        <v>15.904109589041095</v>
      </c>
      <c r="N17" s="152"/>
    </row>
    <row r="18" spans="2:14" x14ac:dyDescent="0.4">
      <c r="B18" s="293"/>
      <c r="C18" s="314"/>
      <c r="D18" s="314"/>
      <c r="E18" s="25"/>
      <c r="F18" s="25"/>
      <c r="G18" s="25"/>
      <c r="H18" s="25"/>
      <c r="I18" s="26">
        <v>40118</v>
      </c>
      <c r="J18" s="26">
        <v>40232</v>
      </c>
      <c r="K18" s="87">
        <f t="shared" ref="K18:K19" si="1">(J18-I18)/365</f>
        <v>0.31232876712328766</v>
      </c>
      <c r="L18" s="164" t="s">
        <v>110</v>
      </c>
      <c r="M18" s="116"/>
      <c r="N18" s="153"/>
    </row>
    <row r="19" spans="2:14" x14ac:dyDescent="0.4">
      <c r="B19" s="293"/>
      <c r="C19" s="250"/>
      <c r="D19" s="250"/>
      <c r="E19" s="25"/>
      <c r="F19" s="25"/>
      <c r="G19" s="25"/>
      <c r="H19" s="25"/>
      <c r="I19" s="26">
        <v>39847</v>
      </c>
      <c r="J19" s="26">
        <v>40117</v>
      </c>
      <c r="K19" s="87">
        <f t="shared" si="1"/>
        <v>0.73972602739726023</v>
      </c>
      <c r="L19" s="164" t="s">
        <v>106</v>
      </c>
      <c r="M19" s="116"/>
      <c r="N19" s="152"/>
    </row>
    <row r="20" spans="2:14" x14ac:dyDescent="0.4">
      <c r="B20" s="293" t="s">
        <v>152</v>
      </c>
      <c r="C20" s="249"/>
      <c r="D20" s="249" t="s">
        <v>59</v>
      </c>
      <c r="E20" s="2"/>
      <c r="F20" s="2"/>
      <c r="G20" s="2"/>
      <c r="H20" s="2"/>
      <c r="I20" s="26">
        <v>40544</v>
      </c>
      <c r="J20" s="26">
        <v>46022</v>
      </c>
      <c r="K20" s="87">
        <f>(J20-I20)/365</f>
        <v>15.008219178082191</v>
      </c>
      <c r="L20" s="318" t="s">
        <v>81</v>
      </c>
      <c r="M20" s="319"/>
    </row>
    <row r="21" spans="2:14" x14ac:dyDescent="0.4">
      <c r="B21" s="293"/>
      <c r="C21" s="314"/>
      <c r="D21" s="314"/>
      <c r="E21" s="2"/>
      <c r="F21" s="2"/>
      <c r="G21" s="2"/>
      <c r="H21" s="2"/>
      <c r="I21" s="26">
        <v>40118</v>
      </c>
      <c r="J21" s="26">
        <v>40232</v>
      </c>
      <c r="K21" s="87">
        <f t="shared" ref="K21:K22" si="2">(J21-I21)/365</f>
        <v>0.31232876712328766</v>
      </c>
      <c r="L21" s="320"/>
      <c r="M21" s="321"/>
    </row>
    <row r="22" spans="2:14" x14ac:dyDescent="0.4">
      <c r="B22" s="293"/>
      <c r="C22" s="250"/>
      <c r="D22" s="250"/>
      <c r="E22" s="2"/>
      <c r="F22" s="2"/>
      <c r="G22" s="2"/>
      <c r="H22" s="2"/>
      <c r="I22" s="26">
        <v>39847</v>
      </c>
      <c r="J22" s="26">
        <v>40117</v>
      </c>
      <c r="K22" s="87">
        <f t="shared" si="2"/>
        <v>0.73972602739726023</v>
      </c>
      <c r="L22" s="322"/>
      <c r="M22" s="323"/>
    </row>
    <row r="23" spans="2:14" ht="15.75" customHeight="1" x14ac:dyDescent="0.4">
      <c r="B23" s="47" t="s">
        <v>109</v>
      </c>
      <c r="L23" s="10"/>
    </row>
    <row r="24" spans="2:14" x14ac:dyDescent="0.4">
      <c r="B24" s="47" t="s">
        <v>132</v>
      </c>
    </row>
    <row r="26" spans="2:14" x14ac:dyDescent="0.4">
      <c r="B26" s="65" t="s">
        <v>153</v>
      </c>
    </row>
    <row r="27" spans="2:14" x14ac:dyDescent="0.4">
      <c r="B27" s="103" t="s">
        <v>3</v>
      </c>
      <c r="C27" s="103" t="s">
        <v>219</v>
      </c>
    </row>
    <row r="28" spans="2:14" x14ac:dyDescent="0.4">
      <c r="B28" s="190" t="s">
        <v>290</v>
      </c>
      <c r="C28" s="56"/>
    </row>
    <row r="29" spans="2:14" x14ac:dyDescent="0.4">
      <c r="B29" s="190" t="s">
        <v>289</v>
      </c>
      <c r="C29" s="67"/>
      <c r="D29" s="89"/>
    </row>
    <row r="30" spans="2:14" x14ac:dyDescent="0.4">
      <c r="B30" s="190" t="s">
        <v>350</v>
      </c>
      <c r="C30" s="67"/>
      <c r="D30" s="181"/>
    </row>
    <row r="31" spans="2:14" x14ac:dyDescent="0.4">
      <c r="B31" s="190" t="s">
        <v>351</v>
      </c>
      <c r="C31" s="67"/>
      <c r="D31" s="182"/>
    </row>
    <row r="32" spans="2:14" x14ac:dyDescent="0.4">
      <c r="B32" s="213" t="s">
        <v>331</v>
      </c>
      <c r="C32" s="168"/>
      <c r="D32" s="169"/>
      <c r="E32" s="170"/>
      <c r="F32" s="170"/>
      <c r="G32" s="170"/>
      <c r="H32" s="170"/>
    </row>
    <row r="33" spans="2:20" x14ac:dyDescent="0.4">
      <c r="B33" s="47" t="s">
        <v>309</v>
      </c>
      <c r="C33" s="170"/>
      <c r="D33" s="170"/>
      <c r="E33" s="170"/>
      <c r="F33" s="170"/>
      <c r="G33" s="170"/>
      <c r="H33" s="170"/>
    </row>
    <row r="34" spans="2:20" x14ac:dyDescent="0.4">
      <c r="B34" s="47" t="s">
        <v>296</v>
      </c>
      <c r="C34" s="170"/>
      <c r="D34" s="170"/>
      <c r="E34" s="170"/>
      <c r="F34" s="170"/>
      <c r="G34" s="170"/>
      <c r="H34" s="170"/>
    </row>
    <row r="36" spans="2:20" x14ac:dyDescent="0.4">
      <c r="B36" s="62" t="s">
        <v>155</v>
      </c>
      <c r="C36" s="13"/>
      <c r="D36" s="13"/>
      <c r="K36" s="172"/>
    </row>
    <row r="37" spans="2:20" x14ac:dyDescent="0.4">
      <c r="B37" s="307" t="s">
        <v>3</v>
      </c>
      <c r="C37" s="304" t="s">
        <v>20</v>
      </c>
      <c r="D37" s="304" t="s">
        <v>78</v>
      </c>
      <c r="E37" s="304" t="s">
        <v>79</v>
      </c>
      <c r="F37" s="310" t="s">
        <v>200</v>
      </c>
      <c r="G37" s="311"/>
      <c r="H37" s="310" t="s">
        <v>203</v>
      </c>
      <c r="I37" s="311"/>
      <c r="J37" s="304" t="s">
        <v>80</v>
      </c>
      <c r="K37" s="324" t="s">
        <v>310</v>
      </c>
      <c r="L37" s="324"/>
      <c r="M37" s="324" t="s">
        <v>311</v>
      </c>
      <c r="N37" s="324"/>
      <c r="O37" s="324" t="s">
        <v>312</v>
      </c>
      <c r="P37" s="324"/>
      <c r="Q37" s="324" t="s">
        <v>313</v>
      </c>
      <c r="R37" s="324"/>
      <c r="S37" s="324" t="s">
        <v>314</v>
      </c>
      <c r="T37" s="324"/>
    </row>
    <row r="38" spans="2:20" x14ac:dyDescent="0.4">
      <c r="B38" s="308"/>
      <c r="C38" s="305"/>
      <c r="D38" s="305"/>
      <c r="E38" s="305"/>
      <c r="F38" s="312"/>
      <c r="G38" s="313"/>
      <c r="H38" s="312"/>
      <c r="I38" s="313"/>
      <c r="J38" s="305"/>
      <c r="K38" s="328" t="s">
        <v>315</v>
      </c>
      <c r="L38" s="328"/>
      <c r="M38" s="328" t="s">
        <v>315</v>
      </c>
      <c r="N38" s="328"/>
      <c r="O38" s="328" t="s">
        <v>315</v>
      </c>
      <c r="P38" s="328"/>
      <c r="Q38" s="328" t="s">
        <v>315</v>
      </c>
      <c r="R38" s="328"/>
      <c r="S38" s="328" t="s">
        <v>315</v>
      </c>
      <c r="T38" s="328"/>
    </row>
    <row r="39" spans="2:20" ht="34.799999999999997" x14ac:dyDescent="0.4">
      <c r="B39" s="309"/>
      <c r="C39" s="306"/>
      <c r="D39" s="306"/>
      <c r="E39" s="306"/>
      <c r="F39" s="102" t="s">
        <v>199</v>
      </c>
      <c r="G39" s="100" t="s">
        <v>201</v>
      </c>
      <c r="H39" s="102" t="s">
        <v>202</v>
      </c>
      <c r="I39" s="102" t="s">
        <v>204</v>
      </c>
      <c r="J39" s="306"/>
      <c r="K39" s="216" t="s">
        <v>316</v>
      </c>
      <c r="L39" s="216" t="s">
        <v>317</v>
      </c>
      <c r="M39" s="216" t="s">
        <v>316</v>
      </c>
      <c r="N39" s="216" t="s">
        <v>317</v>
      </c>
      <c r="O39" s="216" t="s">
        <v>318</v>
      </c>
      <c r="P39" s="216" t="s">
        <v>317</v>
      </c>
      <c r="Q39" s="216" t="s">
        <v>316</v>
      </c>
      <c r="R39" s="216" t="s">
        <v>317</v>
      </c>
      <c r="S39" s="216" t="s">
        <v>316</v>
      </c>
      <c r="T39" s="216" t="s">
        <v>319</v>
      </c>
    </row>
    <row r="40" spans="2:20" x14ac:dyDescent="0.4">
      <c r="B40" s="190" t="s">
        <v>76</v>
      </c>
      <c r="C40" s="57" t="s">
        <v>21</v>
      </c>
      <c r="D40" s="57"/>
      <c r="E40" s="57"/>
      <c r="F40" s="57" t="s">
        <v>127</v>
      </c>
      <c r="G40" s="57">
        <v>3</v>
      </c>
      <c r="H40" s="57" t="s">
        <v>128</v>
      </c>
      <c r="I40" s="57">
        <v>2</v>
      </c>
      <c r="J40" s="90">
        <f>I40/G40</f>
        <v>0.66666666666666663</v>
      </c>
      <c r="K40" s="77" t="s">
        <v>320</v>
      </c>
      <c r="L40" s="77" t="s">
        <v>321</v>
      </c>
      <c r="M40" s="77"/>
      <c r="N40" s="77"/>
      <c r="O40" s="77"/>
      <c r="P40" s="77"/>
      <c r="Q40" s="77"/>
      <c r="R40" s="77"/>
      <c r="S40" s="77"/>
      <c r="T40" s="77"/>
    </row>
    <row r="41" spans="2:20" x14ac:dyDescent="0.4">
      <c r="B41" s="190" t="s">
        <v>77</v>
      </c>
      <c r="C41" s="57" t="s">
        <v>22</v>
      </c>
      <c r="D41" s="57"/>
      <c r="E41" s="57"/>
      <c r="F41" s="57" t="s">
        <v>127</v>
      </c>
      <c r="G41" s="57">
        <v>3</v>
      </c>
      <c r="H41" s="57" t="s">
        <v>127</v>
      </c>
      <c r="I41" s="57">
        <v>3</v>
      </c>
      <c r="J41" s="90">
        <f>I41/G41</f>
        <v>1</v>
      </c>
      <c r="K41" s="77"/>
      <c r="L41" s="77"/>
      <c r="M41" s="77"/>
      <c r="N41" s="77"/>
      <c r="O41" s="77"/>
      <c r="P41" s="77"/>
      <c r="Q41" s="77"/>
      <c r="R41" s="77"/>
      <c r="S41" s="77"/>
      <c r="T41" s="77"/>
    </row>
    <row r="42" spans="2:20" x14ac:dyDescent="0.4">
      <c r="B42" s="190" t="s">
        <v>77</v>
      </c>
      <c r="C42" s="57" t="s">
        <v>32</v>
      </c>
      <c r="D42" s="57"/>
      <c r="E42" s="57"/>
      <c r="F42" s="57"/>
      <c r="G42" s="57"/>
      <c r="H42" s="57"/>
      <c r="I42" s="57"/>
      <c r="J42" s="90" t="e">
        <f>I42/G42</f>
        <v>#DIV/0!</v>
      </c>
      <c r="K42" s="77"/>
      <c r="L42" s="77"/>
      <c r="M42" s="77"/>
      <c r="N42" s="77"/>
      <c r="O42" s="77"/>
      <c r="P42" s="77"/>
      <c r="Q42" s="77"/>
      <c r="R42" s="77"/>
      <c r="S42" s="77"/>
      <c r="T42" s="77"/>
    </row>
    <row r="43" spans="2:20" x14ac:dyDescent="0.4">
      <c r="B43" s="294" t="s">
        <v>27</v>
      </c>
      <c r="C43" s="295"/>
      <c r="D43" s="295"/>
      <c r="E43" s="295"/>
      <c r="F43" s="295"/>
      <c r="G43" s="295"/>
      <c r="H43" s="295"/>
      <c r="I43" s="296"/>
      <c r="J43" s="117" t="e">
        <f>AVERAGE(J40:J42)</f>
        <v>#DIV/0!</v>
      </c>
      <c r="K43" s="325"/>
      <c r="L43" s="326"/>
      <c r="M43" s="326"/>
      <c r="N43" s="326"/>
      <c r="O43" s="326"/>
      <c r="P43" s="326"/>
      <c r="Q43" s="326"/>
      <c r="R43" s="326"/>
      <c r="S43" s="326"/>
      <c r="T43" s="327"/>
    </row>
    <row r="44" spans="2:20" x14ac:dyDescent="0.4">
      <c r="B44" s="214" t="s">
        <v>205</v>
      </c>
    </row>
    <row r="45" spans="2:20" x14ac:dyDescent="0.4">
      <c r="B45" s="215" t="s">
        <v>386</v>
      </c>
    </row>
  </sheetData>
  <mergeCells count="34">
    <mergeCell ref="K43:T43"/>
    <mergeCell ref="K38:L38"/>
    <mergeCell ref="M38:N38"/>
    <mergeCell ref="O38:P38"/>
    <mergeCell ref="Q38:R38"/>
    <mergeCell ref="S38:T38"/>
    <mergeCell ref="K37:L37"/>
    <mergeCell ref="M37:N37"/>
    <mergeCell ref="O37:P37"/>
    <mergeCell ref="Q37:R37"/>
    <mergeCell ref="S37:T37"/>
    <mergeCell ref="D17:D19"/>
    <mergeCell ref="D20:D22"/>
    <mergeCell ref="B43:I43"/>
    <mergeCell ref="C7:F7"/>
    <mergeCell ref="C11:C13"/>
    <mergeCell ref="D11:D13"/>
    <mergeCell ref="B11:B16"/>
    <mergeCell ref="D14:D16"/>
    <mergeCell ref="C14:C16"/>
    <mergeCell ref="C17:C19"/>
    <mergeCell ref="C20:C22"/>
    <mergeCell ref="I7:O7"/>
    <mergeCell ref="L20:M22"/>
    <mergeCell ref="B20:B22"/>
    <mergeCell ref="B4:B7"/>
    <mergeCell ref="B17:B19"/>
    <mergeCell ref="J37:J39"/>
    <mergeCell ref="B37:B39"/>
    <mergeCell ref="E37:E39"/>
    <mergeCell ref="D37:D39"/>
    <mergeCell ref="C37:C39"/>
    <mergeCell ref="F37:G38"/>
    <mergeCell ref="H37:I3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※ 유의사항</vt:lpstr>
      <vt:lpstr>0. 펀드요약(작성불요)</vt:lpstr>
      <vt:lpstr>1. 개요</vt:lpstr>
      <vt:lpstr>2. 청산펀드</vt:lpstr>
      <vt:lpstr>2-(1). 현금흐름(청산펀드)</vt:lpstr>
      <vt:lpstr>3. 운용중인 펀드</vt:lpstr>
      <vt:lpstr>3-(1). 세부투자 현황(운용중인 펀드)</vt:lpstr>
      <vt:lpstr>3-(2). 현금흐름(운용중인 펀드)</vt:lpstr>
      <vt:lpstr>4. 운용인력 성과</vt:lpstr>
      <vt:lpstr>4-(1). 현금흐름(운용인력 성과)</vt:lpstr>
      <vt:lpstr>5. 운용 및 관리인력 상세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2026-05-19T05:25:31Z</dcterms:modified>
</cp:coreProperties>
</file>